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0" windowWidth="14955" windowHeight="8895" activeTab="0"/>
  </bookViews>
  <sheets>
    <sheet name="20160918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<sst xmlns="http://schemas.openxmlformats.org/spreadsheetml/2006/main" count="57" uniqueCount="36">
  <si>
    <t>名前</t>
  </si>
  <si>
    <t>大阪</t>
  </si>
  <si>
    <t>出身地／高校</t>
  </si>
  <si>
    <t>M</t>
  </si>
  <si>
    <t>性別</t>
  </si>
  <si>
    <t>トップ（黒）</t>
  </si>
  <si>
    <t>トップ(白)</t>
  </si>
  <si>
    <t>１位</t>
  </si>
  <si>
    <t>２位</t>
  </si>
  <si>
    <t>３位</t>
  </si>
  <si>
    <t>４位</t>
  </si>
  <si>
    <t>５位</t>
  </si>
  <si>
    <t>M</t>
  </si>
  <si>
    <t>F</t>
  </si>
  <si>
    <t>色黒上位５</t>
  </si>
  <si>
    <t>色白上位５</t>
  </si>
  <si>
    <t>赤色上位５</t>
  </si>
  <si>
    <t>赤色下位５</t>
  </si>
  <si>
    <t>黄色上位５</t>
  </si>
  <si>
    <t>黄色下位５</t>
  </si>
  <si>
    <t>T教授（近大）</t>
  </si>
  <si>
    <t>白黒度</t>
  </si>
  <si>
    <t>赤度</t>
  </si>
  <si>
    <t>黄色度</t>
  </si>
  <si>
    <t>あなたは小麦肌？，それとも美肌？</t>
  </si>
  <si>
    <t>Ｙ田（近大）</t>
  </si>
  <si>
    <t>Ｙ朝（近大）</t>
  </si>
  <si>
    <t>てらた</t>
  </si>
  <si>
    <t>BOX-MEN</t>
  </si>
  <si>
    <t>ちゃちゃまる</t>
  </si>
  <si>
    <t>T</t>
  </si>
  <si>
    <t>NK</t>
  </si>
  <si>
    <t>MT</t>
  </si>
  <si>
    <t>おいどん</t>
  </si>
  <si>
    <t>ｐ</t>
  </si>
  <si>
    <t>ＹＴ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</si>
</sst>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9"/>
      <name val="ＭＳ Ｐゴシック"/>
      <family val="3"/>
    </font>
    <font>
      <sz val="22"/>
      <name val="ＭＳ Ｐゴシック"/>
      <family val="3"/>
    </font>
    <font>
      <sz val="18"/>
      <color indexed="12"/>
      <name val="ＭＳ Ｐゴシック"/>
      <family val="3"/>
    </font>
    <font>
      <b/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0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75" zoomScaleNormal="75" zoomScalePageLayoutView="0" workbookViewId="0" topLeftCell="A4">
      <pane ySplit="7530" topLeftCell="A16" activePane="topLeft" state="split"/>
      <selection pane="topLeft" activeCell="Q12" sqref="Q12"/>
      <selection pane="bottomLeft" activeCell="A19" sqref="A19"/>
    </sheetView>
  </sheetViews>
  <sheetFormatPr defaultColWidth="9.00390625" defaultRowHeight="13.5"/>
  <cols>
    <col min="1" max="1" width="9.75390625" style="1" customWidth="1"/>
    <col min="2" max="3" width="9.875" style="1" customWidth="1"/>
    <col min="4" max="4" width="3.375" style="1" customWidth="1"/>
    <col min="5" max="5" width="17.25390625" style="1" customWidth="1"/>
    <col min="6" max="6" width="6.375" style="1" customWidth="1"/>
    <col min="7" max="7" width="2.00390625" style="1" customWidth="1"/>
    <col min="8" max="8" width="1.4921875" style="1" customWidth="1"/>
    <col min="9" max="9" width="9.625" style="1" hidden="1" customWidth="1"/>
    <col min="10" max="11" width="9.00390625" style="1" hidden="1" customWidth="1"/>
    <col min="12" max="12" width="9.00390625" style="1" customWidth="1"/>
    <col min="13" max="13" width="17.25390625" style="1" customWidth="1"/>
    <col min="14" max="17" width="18.375" style="1" customWidth="1"/>
    <col min="18" max="16384" width="9.00390625" style="1" customWidth="1"/>
  </cols>
  <sheetData>
    <row r="1" spans="1:5" ht="25.5">
      <c r="A1" s="11" t="s">
        <v>24</v>
      </c>
      <c r="B1" s="12"/>
      <c r="C1" s="12"/>
      <c r="D1" s="12"/>
      <c r="E1" s="12"/>
    </row>
    <row r="2" s="19" customFormat="1" ht="21">
      <c r="A2" s="18"/>
    </row>
    <row r="3" spans="1:11" ht="21">
      <c r="A3" s="15" t="s">
        <v>21</v>
      </c>
      <c r="B3" s="14" t="s">
        <v>22</v>
      </c>
      <c r="C3" s="13" t="s">
        <v>23</v>
      </c>
      <c r="D3" s="1" t="s">
        <v>2</v>
      </c>
      <c r="E3" s="1" t="s">
        <v>0</v>
      </c>
      <c r="F3" s="1" t="s">
        <v>4</v>
      </c>
      <c r="H3" s="9" t="s">
        <v>5</v>
      </c>
      <c r="I3" s="4"/>
      <c r="J3" s="3" t="s">
        <v>6</v>
      </c>
      <c r="K3" s="4"/>
    </row>
    <row r="4" spans="1:17" ht="21">
      <c r="A4" s="1">
        <v>55.67</v>
      </c>
      <c r="B4" s="1">
        <v>4.07</v>
      </c>
      <c r="C4" s="1">
        <v>15.61</v>
      </c>
      <c r="D4" s="1" t="s">
        <v>1</v>
      </c>
      <c r="E4" s="1" t="s">
        <v>20</v>
      </c>
      <c r="F4" s="1" t="s">
        <v>12</v>
      </c>
      <c r="M4" s="16" t="s">
        <v>14</v>
      </c>
      <c r="N4" s="16" t="s">
        <v>15</v>
      </c>
      <c r="O4" s="2"/>
      <c r="P4" s="2"/>
      <c r="Q4" s="2"/>
    </row>
    <row r="5" spans="1:14" ht="21">
      <c r="A5" s="1">
        <v>48.69</v>
      </c>
      <c r="B5" s="1">
        <v>9.47</v>
      </c>
      <c r="C5" s="1">
        <v>21.15</v>
      </c>
      <c r="E5" s="1" t="s">
        <v>25</v>
      </c>
      <c r="F5" s="1" t="s">
        <v>12</v>
      </c>
      <c r="L5" s="2" t="s">
        <v>7</v>
      </c>
      <c r="M5" s="6" t="str">
        <f>VLOOKUP(SMALL(A:A,1),A:E,5,FALSE)</f>
        <v>Ｙ田（近大）</v>
      </c>
      <c r="N5" s="6" t="str">
        <f>VLOOKUP(LARGE(A:A,1),A:E,5,FALSE)</f>
        <v>T</v>
      </c>
    </row>
    <row r="6" spans="1:14" ht="21">
      <c r="A6" s="1">
        <v>49.41</v>
      </c>
      <c r="B6" s="1">
        <v>7.58</v>
      </c>
      <c r="C6" s="1">
        <v>17.85</v>
      </c>
      <c r="E6" s="1" t="s">
        <v>26</v>
      </c>
      <c r="F6" s="1" t="s">
        <v>12</v>
      </c>
      <c r="L6" s="2" t="s">
        <v>8</v>
      </c>
      <c r="M6" s="6" t="str">
        <f>VLOOKUP(SMALL(A:A,2),A:E,5,FALSE)</f>
        <v>Ｙ朝（近大）</v>
      </c>
      <c r="N6" s="6" t="str">
        <f>VLOOKUP(LARGE(A:A,2),A:E,5,FALSE)</f>
        <v>MT</v>
      </c>
    </row>
    <row r="7" spans="1:14" ht="21">
      <c r="A7" s="1">
        <v>56.95</v>
      </c>
      <c r="B7" s="1">
        <v>7.78</v>
      </c>
      <c r="C7" s="1">
        <v>16.19</v>
      </c>
      <c r="E7" s="1" t="s">
        <v>27</v>
      </c>
      <c r="F7" s="1" t="s">
        <v>13</v>
      </c>
      <c r="L7" s="2" t="s">
        <v>9</v>
      </c>
      <c r="M7" s="6" t="str">
        <f>VLOOKUP(SMALL(A:A,3),A:E,5,FALSE)</f>
        <v>NK</v>
      </c>
      <c r="N7" s="6" t="str">
        <f>VLOOKUP(LARGE(A:A,3),A:E,5,FALSE)</f>
        <v>ＹＴ</v>
      </c>
    </row>
    <row r="8" spans="1:14" ht="21">
      <c r="A8" s="1">
        <v>52.8</v>
      </c>
      <c r="B8" s="1">
        <v>9.04</v>
      </c>
      <c r="C8" s="1">
        <v>14.82</v>
      </c>
      <c r="E8" s="1" t="s">
        <v>28</v>
      </c>
      <c r="F8" s="1" t="s">
        <v>12</v>
      </c>
      <c r="L8" s="2" t="s">
        <v>10</v>
      </c>
      <c r="M8" s="6" t="str">
        <f>VLOOKUP(SMALL(A:A,4),A:E,5,FALSE)</f>
        <v>ｐ</v>
      </c>
      <c r="N8" s="6" t="str">
        <f>VLOOKUP(LARGE(A:A,4),A:E,5,FALSE)</f>
        <v>ちゃちゃまる</v>
      </c>
    </row>
    <row r="9" spans="1:14" ht="21">
      <c r="A9" s="1">
        <v>61.82</v>
      </c>
      <c r="B9" s="1">
        <v>4.48</v>
      </c>
      <c r="C9" s="1">
        <v>3.2</v>
      </c>
      <c r="E9" s="1" t="s">
        <v>29</v>
      </c>
      <c r="F9" s="1" t="s">
        <v>13</v>
      </c>
      <c r="H9" s="1">
        <v>17.6</v>
      </c>
      <c r="L9" s="2" t="s">
        <v>11</v>
      </c>
      <c r="M9" s="6" t="str">
        <f>VLOOKUP(SMALL(A:A,5),A:E,5,FALSE)</f>
        <v>BOX-MEN</v>
      </c>
      <c r="N9" s="6" t="str">
        <f>VLOOKUP(LARGE(A:A,5),A:E,5,FALSE)</f>
        <v>M</v>
      </c>
    </row>
    <row r="10" spans="1:14" ht="21">
      <c r="A10" s="1">
        <v>85.39</v>
      </c>
      <c r="B10" s="1">
        <v>59.83</v>
      </c>
      <c r="C10" s="1">
        <v>145.08</v>
      </c>
      <c r="D10" s="5"/>
      <c r="E10" s="1" t="s">
        <v>30</v>
      </c>
      <c r="F10" s="1" t="s">
        <v>13</v>
      </c>
      <c r="M10" s="6"/>
      <c r="N10" s="6"/>
    </row>
    <row r="11" spans="1:17" ht="21">
      <c r="A11" s="1">
        <v>60.18</v>
      </c>
      <c r="B11" s="1">
        <v>4.26</v>
      </c>
      <c r="C11" s="1">
        <v>14.06</v>
      </c>
      <c r="D11" s="5"/>
      <c r="E11" s="1" t="s">
        <v>3</v>
      </c>
      <c r="F11" s="1" t="s">
        <v>13</v>
      </c>
      <c r="M11" s="17" t="s">
        <v>16</v>
      </c>
      <c r="N11" s="17" t="s">
        <v>17</v>
      </c>
      <c r="O11" s="2"/>
      <c r="P11" s="2"/>
      <c r="Q11" s="2"/>
    </row>
    <row r="12" spans="1:14" ht="21">
      <c r="A12" s="1">
        <v>49.45</v>
      </c>
      <c r="B12" s="1">
        <v>7.48</v>
      </c>
      <c r="C12" s="1">
        <v>16.18</v>
      </c>
      <c r="D12" s="5"/>
      <c r="E12" s="1" t="s">
        <v>31</v>
      </c>
      <c r="F12" s="1" t="s">
        <v>12</v>
      </c>
      <c r="L12" s="2" t="s">
        <v>7</v>
      </c>
      <c r="M12" s="6" t="str">
        <f>VLOOKUP(LARGE(B:B,1),B:E,4,FALSE)</f>
        <v>T</v>
      </c>
      <c r="N12" s="8" t="str">
        <f>VLOOKUP(SMALL(B:B,1),B:E,4,FALSE)</f>
        <v>MT</v>
      </c>
    </row>
    <row r="13" spans="1:14" ht="21">
      <c r="A13" s="1">
        <v>62.4</v>
      </c>
      <c r="B13" s="1">
        <v>1.7</v>
      </c>
      <c r="C13" s="1">
        <v>14.95</v>
      </c>
      <c r="D13" s="5"/>
      <c r="E13" s="1" t="s">
        <v>32</v>
      </c>
      <c r="F13" s="1" t="s">
        <v>13</v>
      </c>
      <c r="L13" s="2" t="s">
        <v>8</v>
      </c>
      <c r="M13" s="6" t="str">
        <f>VLOOKUP(LARGE(B:B,2),B:E,4,FALSE)</f>
        <v>ｐ</v>
      </c>
      <c r="N13" s="8" t="str">
        <f>VLOOKUP(SMALL(B:B,2),B:E,4,FALSE)</f>
        <v>ＹＴ</v>
      </c>
    </row>
    <row r="14" spans="1:14" ht="21">
      <c r="A14" s="10">
        <v>54.25</v>
      </c>
      <c r="B14" s="1">
        <v>7.55</v>
      </c>
      <c r="C14" s="1">
        <v>18.63</v>
      </c>
      <c r="D14" s="5"/>
      <c r="E14" s="1" t="s">
        <v>33</v>
      </c>
      <c r="F14" s="1" t="s">
        <v>12</v>
      </c>
      <c r="L14" s="2" t="s">
        <v>9</v>
      </c>
      <c r="M14" s="6" t="str">
        <f>VLOOKUP(LARGE(B:B,3),B:E,4,FALSE)</f>
        <v>Ｙ田（近大）</v>
      </c>
      <c r="N14" s="8" t="str">
        <f>VLOOKUP(SMALL(B:B,3),B:E,4,FALSE)</f>
        <v>T教授（近大）</v>
      </c>
    </row>
    <row r="15" spans="1:14" ht="21">
      <c r="A15" s="1">
        <v>50.01</v>
      </c>
      <c r="B15" s="1">
        <v>9.86</v>
      </c>
      <c r="C15" s="1">
        <v>14.95</v>
      </c>
      <c r="D15" s="5"/>
      <c r="E15" s="1" t="s">
        <v>34</v>
      </c>
      <c r="F15" s="1" t="s">
        <v>12</v>
      </c>
      <c r="L15" s="2" t="s">
        <v>10</v>
      </c>
      <c r="M15" s="6" t="str">
        <f>VLOOKUP(LARGE(B:B,4),B:E,4,FALSE)</f>
        <v>BOX-MEN</v>
      </c>
      <c r="N15" s="8" t="str">
        <f>VLOOKUP(SMALL(B:B,4),B:E,4,FALSE)</f>
        <v>M</v>
      </c>
    </row>
    <row r="16" spans="1:14" ht="21">
      <c r="A16" s="1">
        <v>62.23</v>
      </c>
      <c r="B16" s="1">
        <v>3.34</v>
      </c>
      <c r="C16" s="1">
        <v>9.56</v>
      </c>
      <c r="D16" s="5"/>
      <c r="E16" s="1" t="s">
        <v>35</v>
      </c>
      <c r="F16" s="1" t="s">
        <v>12</v>
      </c>
      <c r="L16" s="2" t="s">
        <v>11</v>
      </c>
      <c r="M16" s="6" t="str">
        <f>VLOOKUP(LARGE(B:B,5),B:E,4,FALSE)</f>
        <v>てらた</v>
      </c>
      <c r="N16" s="8" t="str">
        <f>VLOOKUP(SMALL(B:B,5),B:E,4,FALSE)</f>
        <v>ちゃちゃまる</v>
      </c>
    </row>
    <row r="17" spans="13:14" ht="21">
      <c r="M17" s="6"/>
      <c r="N17" s="6"/>
    </row>
    <row r="18" spans="4:17" ht="21">
      <c r="D18" s="5"/>
      <c r="M18" s="7" t="s">
        <v>18</v>
      </c>
      <c r="N18" s="7" t="s">
        <v>19</v>
      </c>
      <c r="O18" s="2"/>
      <c r="P18" s="2"/>
      <c r="Q18" s="2"/>
    </row>
    <row r="19" spans="4:14" ht="21">
      <c r="D19" s="5"/>
      <c r="L19" s="2" t="s">
        <v>7</v>
      </c>
      <c r="M19" s="6" t="str">
        <f>VLOOKUP(LARGE(C:C,1),C:E,3,FALSE)</f>
        <v>T</v>
      </c>
      <c r="N19" s="8" t="str">
        <f>VLOOKUP(SMALL(C:C,1),C:E,3,FALSE)</f>
        <v>ちゃちゃまる</v>
      </c>
    </row>
    <row r="20" spans="12:14" ht="21">
      <c r="L20" s="2" t="s">
        <v>8</v>
      </c>
      <c r="M20" s="6" t="str">
        <f>VLOOKUP(LARGE(C:C,2),C:E,3,FALSE)</f>
        <v>Ｙ田（近大）</v>
      </c>
      <c r="N20" s="8" t="str">
        <f>VLOOKUP(SMALL(C:C,2),C:E,3,FALSE)</f>
        <v>ＹＴ</v>
      </c>
    </row>
    <row r="21" spans="12:14" ht="21">
      <c r="L21" s="2" t="s">
        <v>9</v>
      </c>
      <c r="M21" s="6" t="str">
        <f>VLOOKUP(LARGE(C:C,3),C:E,3,FALSE)</f>
        <v>おいどん</v>
      </c>
      <c r="N21" s="8" t="str">
        <f>VLOOKUP(SMALL(C:C,3),C:E,3,FALSE)</f>
        <v>M</v>
      </c>
    </row>
    <row r="22" spans="4:14" ht="21">
      <c r="D22" s="5"/>
      <c r="L22" s="2" t="s">
        <v>10</v>
      </c>
      <c r="M22" s="6" t="str">
        <f>VLOOKUP(LARGE(C:C,4),C:E,3,FALSE)</f>
        <v>Ｙ朝（近大）</v>
      </c>
      <c r="N22" s="8" t="str">
        <f>VLOOKUP(SMALL(C:C,4),C:E,3,FALSE)</f>
        <v>BOX-MEN</v>
      </c>
    </row>
    <row r="23" spans="4:14" ht="21">
      <c r="D23" s="5"/>
      <c r="L23" s="2" t="s">
        <v>11</v>
      </c>
      <c r="M23" s="6" t="str">
        <f>VLOOKUP(LARGE(C:C,5),C:E,3,FALSE)</f>
        <v>てらた</v>
      </c>
      <c r="N23" s="8" t="str">
        <f>VLOOKUP(SMALL(C:C,5),C:E,3,FALSE)</f>
        <v>MT</v>
      </c>
    </row>
    <row r="25" ht="21">
      <c r="D25" s="5"/>
    </row>
    <row r="26" ht="21">
      <c r="D26" s="5"/>
    </row>
    <row r="27" ht="21">
      <c r="D27" s="5"/>
    </row>
    <row r="28" ht="21">
      <c r="D28" s="5"/>
    </row>
    <row r="29" ht="21">
      <c r="D29" s="5"/>
    </row>
    <row r="30" ht="21">
      <c r="D30" s="5"/>
    </row>
    <row r="31" ht="21">
      <c r="D31" s="5"/>
    </row>
    <row r="32" ht="21">
      <c r="D32" s="5"/>
    </row>
    <row r="33" spans="1:4" ht="21">
      <c r="A33" s="10"/>
      <c r="D33" s="5"/>
    </row>
    <row r="34" ht="21">
      <c r="D34" s="5"/>
    </row>
    <row r="35" ht="21">
      <c r="D35" s="5"/>
    </row>
    <row r="36" ht="21">
      <c r="D36" s="5"/>
    </row>
    <row r="37" ht="21">
      <c r="D37" s="5"/>
    </row>
    <row r="39" ht="21">
      <c r="D39" s="5"/>
    </row>
    <row r="40" ht="21">
      <c r="D40" s="5"/>
    </row>
    <row r="41" ht="21">
      <c r="D41" s="5"/>
    </row>
    <row r="42" ht="21">
      <c r="D42" s="5"/>
    </row>
    <row r="44" ht="21">
      <c r="D44" s="5"/>
    </row>
    <row r="45" ht="21">
      <c r="D45" s="5"/>
    </row>
    <row r="74" ht="21">
      <c r="A74" s="10"/>
    </row>
    <row r="111" ht="21">
      <c r="A111" s="10"/>
    </row>
  </sheetData>
  <sheetProtection/>
  <dataValidations count="5">
    <dataValidation type="list" allowBlank="1" showInputMessage="1" showErrorMessage="1" sqref="F4:F16 F18:F6551">
      <formula1>$R$2:$R$3</formula1>
    </dataValidation>
    <dataValidation type="list" allowBlank="1" showInputMessage="1" showErrorMessage="1" sqref="D22:D23 D10:D16 D25:D35 D4631:D6776">
      <formula1>'20160918'!#REF!</formula1>
    </dataValidation>
    <dataValidation type="list" allowBlank="1" showInputMessage="1" showErrorMessage="1" sqref="D18">
      <formula1>'20160918'!#REF!</formula1>
    </dataValidation>
    <dataValidation type="list" allowBlank="1" showInputMessage="1" sqref="D36:D37 D135:D4630 D44:D45 D39:D42 D50:D52">
      <formula1>'20160918'!#REF!</formula1>
    </dataValidation>
    <dataValidation type="list" allowBlank="1" showInputMessage="1" sqref="D105:D134">
      <formula1>'20160918'!#REF!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塚正</dc:creator>
  <cp:keywords/>
  <dc:description/>
  <cp:lastModifiedBy>Ando</cp:lastModifiedBy>
  <dcterms:created xsi:type="dcterms:W3CDTF">2010-09-12T02:38:55Z</dcterms:created>
  <dcterms:modified xsi:type="dcterms:W3CDTF">2016-09-23T02:57:00Z</dcterms:modified>
  <cp:category/>
  <cp:version/>
  <cp:contentType/>
  <cp:contentStatus/>
</cp:coreProperties>
</file>