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895" activeTab="0"/>
  </bookViews>
  <sheets>
    <sheet name="20130908" sheetId="1" r:id="rId1"/>
    <sheet name="色黒順" sheetId="2" r:id="rId2"/>
    <sheet name="色白順" sheetId="3" r:id="rId3"/>
    <sheet name="色赤順" sheetId="4" r:id="rId4"/>
    <sheet name="色黄順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<sst xmlns="http://schemas.openxmlformats.org/spreadsheetml/2006/main" count="970" uniqueCount="88">
  <si>
    <t>名前</t>
  </si>
  <si>
    <t>大阪</t>
  </si>
  <si>
    <t>出身地／高校</t>
  </si>
  <si>
    <t>水銀のデータと一緒のホームページに掲載します</t>
  </si>
  <si>
    <t>白黒</t>
  </si>
  <si>
    <t>赤緑</t>
  </si>
  <si>
    <t>黄青</t>
  </si>
  <si>
    <t>兵庫</t>
  </si>
  <si>
    <t>L*</t>
  </si>
  <si>
    <t>a*</t>
  </si>
  <si>
    <t>b*</t>
  </si>
  <si>
    <t>奈良</t>
  </si>
  <si>
    <t>M</t>
  </si>
  <si>
    <t>性別</t>
  </si>
  <si>
    <t>京都</t>
  </si>
  <si>
    <t>東京</t>
  </si>
  <si>
    <t>F</t>
  </si>
  <si>
    <t>和歌山</t>
  </si>
  <si>
    <t>トップ（黒）</t>
  </si>
  <si>
    <t>トップ(白)</t>
  </si>
  <si>
    <t>１位</t>
  </si>
  <si>
    <t>２位</t>
  </si>
  <si>
    <t>３位</t>
  </si>
  <si>
    <t>４位</t>
  </si>
  <si>
    <t>５位</t>
  </si>
  <si>
    <t>M</t>
  </si>
  <si>
    <t>近大教員</t>
  </si>
  <si>
    <t>つか教授</t>
  </si>
  <si>
    <t>F</t>
  </si>
  <si>
    <t>滋賀</t>
  </si>
  <si>
    <t>三重</t>
  </si>
  <si>
    <t>徳島</t>
  </si>
  <si>
    <t>色黒上位５</t>
  </si>
  <si>
    <t>色白上位５</t>
  </si>
  <si>
    <t>赤色上位５</t>
  </si>
  <si>
    <t>赤色下位５</t>
  </si>
  <si>
    <t>黄色上位５</t>
  </si>
  <si>
    <t>黄色下位５</t>
  </si>
  <si>
    <t>たにＧ先生</t>
  </si>
  <si>
    <t>利用研学生</t>
  </si>
  <si>
    <t>守口</t>
  </si>
  <si>
    <t>伊藤先生</t>
  </si>
  <si>
    <t>岐阜</t>
  </si>
  <si>
    <t>Ｍ．Ｍ</t>
  </si>
  <si>
    <t>Ｓ．Ｍ</t>
  </si>
  <si>
    <t>Ａ．Ｍ</t>
  </si>
  <si>
    <t xml:space="preserve">yamada </t>
  </si>
  <si>
    <t>akimoto</t>
  </si>
  <si>
    <t>tsukii</t>
  </si>
  <si>
    <t>トシエ</t>
  </si>
  <si>
    <t>Ｈ．Ｈ</t>
  </si>
  <si>
    <t>Ｋ．Ｎ</t>
  </si>
  <si>
    <t>Ｍ．Ｍ</t>
  </si>
  <si>
    <t>Ｙ．Ｔ</t>
  </si>
  <si>
    <t>Ｓ．Ｍ</t>
  </si>
  <si>
    <t>Ａ．Ｍ</t>
  </si>
  <si>
    <t>Ａ．Ｎ</t>
  </si>
  <si>
    <t>Ｔ．Ｋ</t>
  </si>
  <si>
    <t>Ｔ．Ｋ</t>
  </si>
  <si>
    <t>Ｃ．Ｏ</t>
  </si>
  <si>
    <t>広島</t>
  </si>
  <si>
    <t>Ｙ．Ｙ</t>
  </si>
  <si>
    <t>Ｊ．Ｊ</t>
  </si>
  <si>
    <t>Ｉ．Ｓ</t>
  </si>
  <si>
    <t>Ｍ．Ｓ</t>
  </si>
  <si>
    <t>Ｍ．Ｈ</t>
  </si>
  <si>
    <t>Ｕ．Ｓ</t>
  </si>
  <si>
    <t>Ｉ．Ｎ</t>
  </si>
  <si>
    <t>鰓</t>
  </si>
  <si>
    <t>Ｙ．Ｍ</t>
  </si>
  <si>
    <t>Ｙ．Ｍ</t>
  </si>
  <si>
    <t>Ｔ．Ｙ</t>
  </si>
  <si>
    <t>Ｔ．Ｒ</t>
  </si>
  <si>
    <t>Ｎ．Ｆ</t>
  </si>
  <si>
    <t>Ｓ．Ｔ</t>
  </si>
  <si>
    <t>Ｔ．Ｓ</t>
  </si>
  <si>
    <t>Ｏ．Ｍ</t>
  </si>
  <si>
    <t>Ｏ．Ｗ</t>
  </si>
  <si>
    <t>Ｈ．Ｙ</t>
  </si>
  <si>
    <t>Ｙ．Ｋ</t>
  </si>
  <si>
    <t>Ｓ．Ｄ</t>
  </si>
  <si>
    <t>Ｉ．Ａ</t>
  </si>
  <si>
    <t>Ｈ．Ｏ</t>
  </si>
  <si>
    <t>Ｔ．Ｏ</t>
  </si>
  <si>
    <t>Ｓ．Ｏ</t>
  </si>
  <si>
    <t>Ｋ．Ｓ</t>
  </si>
  <si>
    <t>Ｅ．Ｓ</t>
  </si>
  <si>
    <t>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</si>
</sst>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color indexed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="75" zoomScaleNormal="75" zoomScalePageLayoutView="0" workbookViewId="0" topLeftCell="A1">
      <selection activeCell="G55" sqref="G55"/>
    </sheetView>
  </sheetViews>
  <sheetFormatPr defaultColWidth="9.00390625" defaultRowHeight="13.5"/>
  <cols>
    <col min="1" max="1" width="9.75390625" style="2" customWidth="1"/>
    <col min="2" max="3" width="9.875" style="2" customWidth="1"/>
    <col min="4" max="4" width="19.75390625" style="2" customWidth="1"/>
    <col min="5" max="5" width="17.25390625" style="2" customWidth="1"/>
    <col min="6" max="6" width="6.375" style="2" customWidth="1"/>
    <col min="7" max="7" width="4.375" style="2" customWidth="1"/>
    <col min="8" max="8" width="2.25390625" style="2" customWidth="1"/>
    <col min="9" max="9" width="9.625" style="2" hidden="1" customWidth="1"/>
    <col min="10" max="11" width="9.00390625" style="2" hidden="1" customWidth="1"/>
    <col min="12" max="12" width="9.00390625" style="2" customWidth="1"/>
    <col min="13" max="13" width="17.25390625" style="2" customWidth="1"/>
    <col min="14" max="17" width="18.375" style="2" customWidth="1"/>
    <col min="18" max="16384" width="9.00390625" style="2" customWidth="1"/>
  </cols>
  <sheetData>
    <row r="1" spans="1:19" ht="21">
      <c r="A1" s="1" t="s">
        <v>3</v>
      </c>
      <c r="R1" s="2" t="s">
        <v>1</v>
      </c>
      <c r="S1" s="2" t="s">
        <v>12</v>
      </c>
    </row>
    <row r="2" spans="1:19" ht="21">
      <c r="A2" s="2" t="s">
        <v>8</v>
      </c>
      <c r="B2" s="2" t="s">
        <v>9</v>
      </c>
      <c r="C2" s="2" t="s">
        <v>10</v>
      </c>
      <c r="D2" s="2" t="s">
        <v>2</v>
      </c>
      <c r="E2" s="2" t="s">
        <v>0</v>
      </c>
      <c r="F2" s="2" t="s">
        <v>13</v>
      </c>
      <c r="H2" s="10" t="s">
        <v>18</v>
      </c>
      <c r="I2" s="6"/>
      <c r="J2" s="5" t="s">
        <v>19</v>
      </c>
      <c r="K2" s="6"/>
      <c r="R2" s="2" t="s">
        <v>14</v>
      </c>
      <c r="S2" s="2" t="s">
        <v>16</v>
      </c>
    </row>
    <row r="3" spans="1:18" ht="21">
      <c r="A3" s="2" t="s">
        <v>4</v>
      </c>
      <c r="B3" s="2" t="s">
        <v>5</v>
      </c>
      <c r="C3" s="2" t="s">
        <v>6</v>
      </c>
      <c r="H3" s="5">
        <f>MIN(A:A)</f>
        <v>34</v>
      </c>
      <c r="I3" s="5" t="str">
        <f>IF(H3="","",VLOOKUP(H3,A:E,5,FALSE))</f>
        <v>伊藤先生</v>
      </c>
      <c r="J3" s="5">
        <f>MAX(A:A)</f>
        <v>63.39</v>
      </c>
      <c r="K3" s="5" t="str">
        <f>IF(J3="","",VLOOKUP(J3,A:E,5,FALSE))</f>
        <v>Ａ．Ｍ</v>
      </c>
      <c r="L3" s="3"/>
      <c r="R3" s="2" t="s">
        <v>7</v>
      </c>
    </row>
    <row r="4" spans="1:18" ht="21">
      <c r="A4" s="2">
        <v>49.79</v>
      </c>
      <c r="B4" s="2">
        <v>8.03</v>
      </c>
      <c r="C4" s="2">
        <v>16.32</v>
      </c>
      <c r="D4" s="2" t="s">
        <v>26</v>
      </c>
      <c r="E4" s="2" t="s">
        <v>27</v>
      </c>
      <c r="F4" s="2" t="s">
        <v>25</v>
      </c>
      <c r="M4" s="8" t="s">
        <v>32</v>
      </c>
      <c r="N4" s="8" t="s">
        <v>33</v>
      </c>
      <c r="O4" s="4"/>
      <c r="P4" s="4"/>
      <c r="Q4" s="4"/>
      <c r="R4" s="2" t="s">
        <v>11</v>
      </c>
    </row>
    <row r="5" spans="1:18" ht="21">
      <c r="A5" s="2">
        <v>45.84</v>
      </c>
      <c r="B5" s="2">
        <v>10.44</v>
      </c>
      <c r="C5" s="2">
        <v>18.48</v>
      </c>
      <c r="D5" s="2" t="s">
        <v>26</v>
      </c>
      <c r="E5" s="2" t="s">
        <v>38</v>
      </c>
      <c r="F5" s="2" t="s">
        <v>25</v>
      </c>
      <c r="L5" s="4" t="s">
        <v>20</v>
      </c>
      <c r="M5" s="7" t="str">
        <f>VLOOKUP(SMALL(A:A,1),A:E,5,FALSE)</f>
        <v>伊藤先生</v>
      </c>
      <c r="N5" s="7" t="str">
        <f>VLOOKUP(LARGE(A:A,1),A:E,5,FALSE)</f>
        <v>Ａ．Ｍ</v>
      </c>
      <c r="R5" s="2" t="s">
        <v>17</v>
      </c>
    </row>
    <row r="6" spans="1:18" ht="21">
      <c r="A6" s="2">
        <v>49.16</v>
      </c>
      <c r="B6" s="2">
        <v>7.56</v>
      </c>
      <c r="C6" s="2">
        <v>18.66</v>
      </c>
      <c r="D6" s="2" t="s">
        <v>39</v>
      </c>
      <c r="E6" s="2" t="s">
        <v>46</v>
      </c>
      <c r="F6" s="2" t="s">
        <v>25</v>
      </c>
      <c r="L6" s="4" t="s">
        <v>21</v>
      </c>
      <c r="M6" s="7" t="str">
        <f>VLOOKUP(SMALL(A:A,2),A:E,5,FALSE)</f>
        <v>akimoto</v>
      </c>
      <c r="N6" s="7" t="str">
        <f>VLOOKUP(LARGE(A:A,2),A:E,5,FALSE)</f>
        <v>Ｔ．Ｏ</v>
      </c>
      <c r="R6" s="2" t="s">
        <v>15</v>
      </c>
    </row>
    <row r="7" spans="1:14" ht="21">
      <c r="A7" s="2">
        <v>36.54</v>
      </c>
      <c r="B7" s="2">
        <v>8.85</v>
      </c>
      <c r="C7" s="2">
        <v>14.02</v>
      </c>
      <c r="D7" s="2" t="s">
        <v>39</v>
      </c>
      <c r="E7" s="2" t="s">
        <v>47</v>
      </c>
      <c r="F7" s="2" t="s">
        <v>25</v>
      </c>
      <c r="L7" s="4" t="s">
        <v>22</v>
      </c>
      <c r="M7" s="7" t="str">
        <f>VLOOKUP(SMALL(A:A,3),A:E,5,FALSE)</f>
        <v>Ｓ．Ｔ</v>
      </c>
      <c r="N7" s="7" t="str">
        <f>VLOOKUP(LARGE(A:A,3),A:E,5,FALSE)</f>
        <v>Ａ．Ｎ</v>
      </c>
    </row>
    <row r="8" spans="1:14" ht="21">
      <c r="A8" s="2">
        <v>54.04</v>
      </c>
      <c r="B8" s="2">
        <v>5.28</v>
      </c>
      <c r="C8" s="2">
        <v>16.99</v>
      </c>
      <c r="D8" s="2" t="s">
        <v>39</v>
      </c>
      <c r="E8" s="2" t="s">
        <v>48</v>
      </c>
      <c r="F8" s="2" t="s">
        <v>25</v>
      </c>
      <c r="L8" s="4" t="s">
        <v>23</v>
      </c>
      <c r="M8" s="7" t="str">
        <f>VLOOKUP(SMALL(A:A,4),A:E,5,FALSE)</f>
        <v>Ｙ．Ｍ</v>
      </c>
      <c r="N8" s="7" t="str">
        <f>VLOOKUP(LARGE(A:A,4),A:E,5,FALSE)</f>
        <v>Ｋ．Ｎ</v>
      </c>
    </row>
    <row r="9" spans="1:14" ht="21">
      <c r="A9" s="2">
        <v>55.82</v>
      </c>
      <c r="B9" s="2">
        <v>4.35</v>
      </c>
      <c r="C9" s="2">
        <v>16.27</v>
      </c>
      <c r="D9" s="2" t="s">
        <v>40</v>
      </c>
      <c r="E9" s="2" t="s">
        <v>49</v>
      </c>
      <c r="F9" s="2" t="s">
        <v>28</v>
      </c>
      <c r="I9" s="4" t="s">
        <v>24</v>
      </c>
      <c r="J9" s="7" t="str">
        <f>VLOOKUP(SMALL(A:A,5),A:E,5,FALSE)</f>
        <v>たにＧ先生</v>
      </c>
      <c r="K9" s="7" t="str">
        <f>VLOOKUP(LARGE(A:A,5),A:E,5,FALSE)</f>
        <v>Ｔ．Ｋ</v>
      </c>
      <c r="L9" s="4" t="s">
        <v>24</v>
      </c>
      <c r="M9" s="7" t="str">
        <f>VLOOKUP(SMALL(A:A,5),A:E,5,FALSE)</f>
        <v>たにＧ先生</v>
      </c>
      <c r="N9" s="7" t="str">
        <f>VLOOKUP(LARGE(A:A,5),A:E,5,FALSE)</f>
        <v>Ｔ．Ｋ</v>
      </c>
    </row>
    <row r="10" spans="1:14" ht="21">
      <c r="A10" s="2">
        <v>34</v>
      </c>
      <c r="B10" s="2">
        <v>8.41</v>
      </c>
      <c r="C10" s="2">
        <v>12.2</v>
      </c>
      <c r="D10" s="2" t="s">
        <v>26</v>
      </c>
      <c r="E10" s="2" t="s">
        <v>41</v>
      </c>
      <c r="F10" s="2" t="s">
        <v>25</v>
      </c>
      <c r="M10" s="7"/>
      <c r="N10" s="7"/>
    </row>
    <row r="11" spans="1:17" ht="21">
      <c r="A11" s="2">
        <v>60.95</v>
      </c>
      <c r="B11" s="2">
        <v>2.07</v>
      </c>
      <c r="C11" s="2">
        <v>11.54</v>
      </c>
      <c r="D11" s="2" t="s">
        <v>1</v>
      </c>
      <c r="E11" s="2" t="s">
        <v>50</v>
      </c>
      <c r="F11" s="2" t="s">
        <v>28</v>
      </c>
      <c r="M11" s="8" t="s">
        <v>34</v>
      </c>
      <c r="N11" s="8" t="s">
        <v>35</v>
      </c>
      <c r="O11" s="4"/>
      <c r="P11" s="4"/>
      <c r="Q11" s="4"/>
    </row>
    <row r="12" spans="1:14" ht="21">
      <c r="A12" s="2">
        <v>62.22</v>
      </c>
      <c r="B12" s="2">
        <v>1.87</v>
      </c>
      <c r="C12" s="2">
        <v>10.5</v>
      </c>
      <c r="D12" s="2" t="s">
        <v>42</v>
      </c>
      <c r="E12" s="2" t="s">
        <v>51</v>
      </c>
      <c r="F12" s="2" t="s">
        <v>28</v>
      </c>
      <c r="L12" s="4" t="s">
        <v>20</v>
      </c>
      <c r="M12" s="7" t="str">
        <f>VLOOKUP(LARGE(B:B,1),B:E,4,FALSE)</f>
        <v>たにＧ先生</v>
      </c>
      <c r="N12" s="11" t="str">
        <f>VLOOKUP(SMALL(B:B,1),B:E,4,FALSE)</f>
        <v>Ｔ．Ｏ</v>
      </c>
    </row>
    <row r="13" spans="1:14" ht="21">
      <c r="A13" s="2">
        <v>58.25</v>
      </c>
      <c r="B13" s="2">
        <v>5.48</v>
      </c>
      <c r="C13" s="2">
        <v>14.36</v>
      </c>
      <c r="D13" s="2" t="s">
        <v>1</v>
      </c>
      <c r="E13" s="2" t="s">
        <v>52</v>
      </c>
      <c r="F13" s="2" t="s">
        <v>28</v>
      </c>
      <c r="L13" s="4" t="s">
        <v>21</v>
      </c>
      <c r="M13" s="7" t="str">
        <f>VLOOKUP(LARGE(B:B,2),B:E,4,FALSE)</f>
        <v>Ｔ．Ｒ</v>
      </c>
      <c r="N13" s="11" t="str">
        <f>VLOOKUP(SMALL(B:B,2),B:E,4,FALSE)</f>
        <v>Ｙ．Ｔ</v>
      </c>
    </row>
    <row r="14" spans="1:14" ht="21">
      <c r="A14" s="2">
        <v>57.31</v>
      </c>
      <c r="B14" s="2">
        <v>1.23</v>
      </c>
      <c r="C14" s="2">
        <v>11.49</v>
      </c>
      <c r="D14" s="2" t="s">
        <v>7</v>
      </c>
      <c r="E14" s="2" t="s">
        <v>53</v>
      </c>
      <c r="F14" s="2" t="s">
        <v>25</v>
      </c>
      <c r="L14" s="4" t="s">
        <v>22</v>
      </c>
      <c r="M14" s="7" t="str">
        <f>VLOOKUP(LARGE(B:B,3),B:E,4,FALSE)</f>
        <v>鰓</v>
      </c>
      <c r="N14" s="11" t="str">
        <f>VLOOKUP(SMALL(B:B,3),B:E,4,FALSE)</f>
        <v>Ａ．Ｍ</v>
      </c>
    </row>
    <row r="15" spans="1:14" ht="21">
      <c r="A15" s="2">
        <v>60.35</v>
      </c>
      <c r="B15" s="2">
        <v>2.53</v>
      </c>
      <c r="C15" s="2">
        <v>12.88</v>
      </c>
      <c r="D15" s="2" t="s">
        <v>30</v>
      </c>
      <c r="E15" s="2" t="s">
        <v>54</v>
      </c>
      <c r="F15" s="2" t="s">
        <v>25</v>
      </c>
      <c r="L15" s="4" t="s">
        <v>23</v>
      </c>
      <c r="M15" s="7" t="str">
        <f>VLOOKUP(LARGE(B:B,4),B:E,4,FALSE)</f>
        <v>Ｍ．Ｓ</v>
      </c>
      <c r="N15" s="11" t="str">
        <f>VLOOKUP(SMALL(B:B,4),B:E,4,FALSE)</f>
        <v>Ｋ．Ｓ</v>
      </c>
    </row>
    <row r="16" spans="1:14" ht="21">
      <c r="A16" s="2">
        <v>58.69</v>
      </c>
      <c r="B16" s="2">
        <v>4.09</v>
      </c>
      <c r="C16" s="2">
        <v>13.65</v>
      </c>
      <c r="D16" s="2" t="s">
        <v>30</v>
      </c>
      <c r="E16" s="2" t="s">
        <v>55</v>
      </c>
      <c r="F16" s="2" t="s">
        <v>28</v>
      </c>
      <c r="L16" s="4" t="s">
        <v>24</v>
      </c>
      <c r="M16" s="7" t="str">
        <f>VLOOKUP(LARGE(B:B,5),B:E,4,FALSE)</f>
        <v>Ｓ．Ｔ</v>
      </c>
      <c r="N16" s="11" t="str">
        <f>VLOOKUP(SMALL(B:B,5),B:E,4,FALSE)</f>
        <v>Ｋ．Ｎ</v>
      </c>
    </row>
    <row r="17" spans="1:14" ht="21">
      <c r="A17" s="12">
        <v>62.29</v>
      </c>
      <c r="B17" s="2">
        <v>2.41</v>
      </c>
      <c r="C17" s="2">
        <v>11.88</v>
      </c>
      <c r="D17" s="2" t="s">
        <v>11</v>
      </c>
      <c r="E17" s="2" t="s">
        <v>56</v>
      </c>
      <c r="F17" s="2" t="s">
        <v>28</v>
      </c>
      <c r="M17" s="7"/>
      <c r="N17" s="7"/>
    </row>
    <row r="18" spans="1:17" ht="21">
      <c r="A18" s="2">
        <v>49.62</v>
      </c>
      <c r="B18" s="2">
        <v>7.93</v>
      </c>
      <c r="C18" s="2">
        <v>19.51</v>
      </c>
      <c r="D18" s="2" t="s">
        <v>29</v>
      </c>
      <c r="E18" s="2" t="s">
        <v>58</v>
      </c>
      <c r="F18" s="2" t="s">
        <v>25</v>
      </c>
      <c r="M18" s="9" t="s">
        <v>36</v>
      </c>
      <c r="N18" s="9" t="s">
        <v>37</v>
      </c>
      <c r="O18" s="4"/>
      <c r="P18" s="4"/>
      <c r="Q18" s="4"/>
    </row>
    <row r="19" spans="1:14" ht="21">
      <c r="A19" s="2">
        <v>57.78</v>
      </c>
      <c r="B19" s="2">
        <v>3.72</v>
      </c>
      <c r="C19" s="2">
        <v>13.06</v>
      </c>
      <c r="D19" s="2" t="s">
        <v>1</v>
      </c>
      <c r="E19" s="2" t="s">
        <v>59</v>
      </c>
      <c r="F19" s="2" t="s">
        <v>28</v>
      </c>
      <c r="L19" s="4" t="s">
        <v>20</v>
      </c>
      <c r="M19" s="7" t="str">
        <f>VLOOKUP(LARGE(C:C,1),C:E,3,FALSE)</f>
        <v>Ｔ．Ｒ</v>
      </c>
      <c r="N19" s="11" t="str">
        <f>VLOOKUP(SMALL(C:C,1),C:E,3,FALSE)</f>
        <v>Ｔ．Ｏ</v>
      </c>
    </row>
    <row r="20" spans="1:14" ht="21">
      <c r="A20" s="2">
        <v>60.83</v>
      </c>
      <c r="B20" s="2">
        <v>2.06</v>
      </c>
      <c r="C20" s="2">
        <v>14.33</v>
      </c>
      <c r="D20" s="2" t="s">
        <v>1</v>
      </c>
      <c r="E20" s="2" t="s">
        <v>43</v>
      </c>
      <c r="F20" s="2" t="s">
        <v>28</v>
      </c>
      <c r="L20" s="4" t="s">
        <v>21</v>
      </c>
      <c r="M20" s="7" t="str">
        <f>VLOOKUP(LARGE(C:C,2),C:E,3,FALSE)</f>
        <v>Ｙ．Ｍ</v>
      </c>
      <c r="N20" s="11" t="str">
        <f>VLOOKUP(SMALL(C:C,2),C:E,3,FALSE)</f>
        <v>Ａ．Ｍ</v>
      </c>
    </row>
    <row r="21" spans="1:14" ht="21">
      <c r="A21" s="2">
        <v>63.39</v>
      </c>
      <c r="B21" s="2">
        <v>1.78</v>
      </c>
      <c r="C21" s="2">
        <v>8.18</v>
      </c>
      <c r="D21" s="2" t="s">
        <v>60</v>
      </c>
      <c r="E21" s="2" t="s">
        <v>45</v>
      </c>
      <c r="F21" s="2" t="s">
        <v>28</v>
      </c>
      <c r="L21" s="4" t="s">
        <v>22</v>
      </c>
      <c r="M21" s="7" t="str">
        <f>VLOOKUP(LARGE(C:C,3),C:E,3,FALSE)</f>
        <v>Ｔ．Ｋ</v>
      </c>
      <c r="N21" s="11" t="str">
        <f>VLOOKUP(SMALL(C:C,3),C:E,3,FALSE)</f>
        <v>Ｏ．Ｍ</v>
      </c>
    </row>
    <row r="22" spans="1:14" ht="21">
      <c r="A22" s="2">
        <v>58.4</v>
      </c>
      <c r="B22" s="2">
        <v>4.36</v>
      </c>
      <c r="C22" s="2">
        <v>11.35</v>
      </c>
      <c r="D22" s="2" t="s">
        <v>7</v>
      </c>
      <c r="E22" s="2" t="s">
        <v>61</v>
      </c>
      <c r="F22" s="2" t="s">
        <v>28</v>
      </c>
      <c r="L22" s="4" t="s">
        <v>23</v>
      </c>
      <c r="M22" s="7" t="str">
        <f>VLOOKUP(LARGE(C:C,4),C:E,3,FALSE)</f>
        <v>Ｓ．Ｄ</v>
      </c>
      <c r="N22" s="11" t="str">
        <f>VLOOKUP(SMALL(C:C,4),C:E,3,FALSE)</f>
        <v>Ｎ．Ｆ</v>
      </c>
    </row>
    <row r="23" spans="1:14" ht="21">
      <c r="A23" s="2">
        <v>48.17</v>
      </c>
      <c r="B23" s="2">
        <v>7.86</v>
      </c>
      <c r="C23" s="2">
        <v>18.56</v>
      </c>
      <c r="D23" s="2" t="s">
        <v>14</v>
      </c>
      <c r="E23" s="2" t="s">
        <v>62</v>
      </c>
      <c r="F23" s="2" t="s">
        <v>25</v>
      </c>
      <c r="L23" s="4" t="s">
        <v>24</v>
      </c>
      <c r="M23" s="7" t="str">
        <f>VLOOKUP(LARGE(C:C,5),C:E,3,FALSE)</f>
        <v>Ｍ．Ｓ</v>
      </c>
      <c r="N23" s="11" t="str">
        <f>VLOOKUP(SMALL(C:C,5),C:E,3,FALSE)</f>
        <v>Ｋ．Ｎ</v>
      </c>
    </row>
    <row r="24" spans="1:6" ht="21">
      <c r="A24" s="2">
        <v>56.62</v>
      </c>
      <c r="B24" s="2">
        <v>5.51</v>
      </c>
      <c r="C24" s="2">
        <v>17.98</v>
      </c>
      <c r="D24" s="2" t="s">
        <v>1</v>
      </c>
      <c r="E24" s="2" t="s">
        <v>63</v>
      </c>
      <c r="F24" s="2" t="s">
        <v>28</v>
      </c>
    </row>
    <row r="25" spans="1:6" ht="21">
      <c r="A25" s="2">
        <v>47.9</v>
      </c>
      <c r="B25" s="2">
        <v>9.15</v>
      </c>
      <c r="C25" s="2">
        <v>19.06</v>
      </c>
      <c r="D25" s="2" t="s">
        <v>1</v>
      </c>
      <c r="E25" s="2" t="s">
        <v>64</v>
      </c>
      <c r="F25" s="2" t="s">
        <v>25</v>
      </c>
    </row>
    <row r="26" spans="1:12" ht="21">
      <c r="A26" s="2">
        <v>53.55</v>
      </c>
      <c r="B26" s="2">
        <v>5.95</v>
      </c>
      <c r="C26" s="2">
        <v>16.56</v>
      </c>
      <c r="D26" s="2" t="s">
        <v>1</v>
      </c>
      <c r="E26" s="2" t="s">
        <v>65</v>
      </c>
      <c r="F26" s="2" t="s">
        <v>25</v>
      </c>
      <c r="L26" s="4"/>
    </row>
    <row r="27" spans="1:12" ht="21">
      <c r="A27" s="2">
        <v>60.56</v>
      </c>
      <c r="B27" s="2">
        <v>2.47</v>
      </c>
      <c r="C27" s="2">
        <v>11.1</v>
      </c>
      <c r="D27" s="2" t="s">
        <v>1</v>
      </c>
      <c r="E27" s="2" t="s">
        <v>66</v>
      </c>
      <c r="F27" s="2" t="s">
        <v>28</v>
      </c>
      <c r="L27" s="4"/>
    </row>
    <row r="28" spans="1:12" ht="21">
      <c r="A28" s="2">
        <v>54.97</v>
      </c>
      <c r="B28" s="2">
        <v>7.51</v>
      </c>
      <c r="C28" s="2">
        <v>17.41</v>
      </c>
      <c r="D28" s="2" t="s">
        <v>1</v>
      </c>
      <c r="E28" s="2" t="s">
        <v>67</v>
      </c>
      <c r="F28" s="2" t="s">
        <v>25</v>
      </c>
      <c r="L28" s="4"/>
    </row>
    <row r="29" spans="1:12" ht="21">
      <c r="A29" s="2">
        <v>47.46</v>
      </c>
      <c r="B29" s="2">
        <v>9.78</v>
      </c>
      <c r="C29" s="2">
        <v>18.24</v>
      </c>
      <c r="D29" s="2" t="s">
        <v>1</v>
      </c>
      <c r="E29" s="2" t="s">
        <v>68</v>
      </c>
      <c r="F29" s="2" t="s">
        <v>25</v>
      </c>
      <c r="L29" s="4"/>
    </row>
    <row r="30" spans="1:12" ht="21">
      <c r="A30" s="2">
        <v>45.55</v>
      </c>
      <c r="B30" s="2">
        <v>8.14</v>
      </c>
      <c r="C30" s="2">
        <v>20.24</v>
      </c>
      <c r="D30" s="2" t="s">
        <v>1</v>
      </c>
      <c r="E30" s="2" t="s">
        <v>69</v>
      </c>
      <c r="F30" s="2" t="s">
        <v>25</v>
      </c>
      <c r="L30" s="4"/>
    </row>
    <row r="31" spans="1:13" ht="21">
      <c r="A31" s="2">
        <v>57.82</v>
      </c>
      <c r="B31" s="2">
        <v>7.61</v>
      </c>
      <c r="C31" s="2">
        <v>12.25</v>
      </c>
      <c r="D31" s="2" t="s">
        <v>1</v>
      </c>
      <c r="E31" s="2" t="s">
        <v>70</v>
      </c>
      <c r="F31" s="2" t="s">
        <v>28</v>
      </c>
      <c r="M31" s="7"/>
    </row>
    <row r="32" spans="1:6" ht="21">
      <c r="A32" s="2">
        <v>47.66</v>
      </c>
      <c r="B32" s="2">
        <v>8.19</v>
      </c>
      <c r="C32" s="2">
        <v>15.35</v>
      </c>
      <c r="D32" s="2" t="s">
        <v>7</v>
      </c>
      <c r="E32" s="2" t="s">
        <v>71</v>
      </c>
      <c r="F32" s="2" t="s">
        <v>25</v>
      </c>
    </row>
    <row r="33" spans="1:6" ht="21">
      <c r="A33" s="2">
        <v>48.38</v>
      </c>
      <c r="B33" s="2">
        <v>9.83</v>
      </c>
      <c r="C33" s="2">
        <v>20.54</v>
      </c>
      <c r="D33" s="2" t="s">
        <v>1</v>
      </c>
      <c r="E33" s="2" t="s">
        <v>72</v>
      </c>
      <c r="F33" s="2" t="s">
        <v>25</v>
      </c>
    </row>
    <row r="34" spans="1:6" ht="21">
      <c r="A34" s="2">
        <v>61.21</v>
      </c>
      <c r="B34" s="2">
        <v>2.06</v>
      </c>
      <c r="C34" s="2">
        <v>10.12</v>
      </c>
      <c r="D34" s="2" t="s">
        <v>1</v>
      </c>
      <c r="E34" s="2" t="s">
        <v>73</v>
      </c>
      <c r="F34" s="2" t="s">
        <v>28</v>
      </c>
    </row>
    <row r="35" spans="1:6" ht="21">
      <c r="A35" s="2">
        <v>43.37</v>
      </c>
      <c r="B35" s="2">
        <v>9.16</v>
      </c>
      <c r="C35" s="2">
        <v>19.03</v>
      </c>
      <c r="D35" s="2" t="s">
        <v>1</v>
      </c>
      <c r="E35" s="2" t="s">
        <v>74</v>
      </c>
      <c r="F35" s="2" t="s">
        <v>25</v>
      </c>
    </row>
    <row r="36" spans="1:6" ht="21">
      <c r="A36" s="2">
        <v>48.61</v>
      </c>
      <c r="B36" s="2">
        <v>6.39</v>
      </c>
      <c r="C36" s="2">
        <v>18.39</v>
      </c>
      <c r="D36" s="2" t="s">
        <v>1</v>
      </c>
      <c r="E36" s="2" t="s">
        <v>75</v>
      </c>
      <c r="F36" s="2" t="s">
        <v>28</v>
      </c>
    </row>
    <row r="37" spans="1:6" ht="21">
      <c r="A37" s="2">
        <v>61.39</v>
      </c>
      <c r="B37" s="2">
        <v>2.67</v>
      </c>
      <c r="C37" s="2">
        <v>12.95</v>
      </c>
      <c r="D37" s="2" t="s">
        <v>1</v>
      </c>
      <c r="E37" s="2" t="s">
        <v>57</v>
      </c>
      <c r="F37" s="2" t="s">
        <v>28</v>
      </c>
    </row>
    <row r="38" spans="1:6" ht="21">
      <c r="A38" s="2">
        <v>58.46</v>
      </c>
      <c r="B38" s="2">
        <v>3.07</v>
      </c>
      <c r="C38" s="2">
        <v>13.98</v>
      </c>
      <c r="D38" s="2" t="s">
        <v>1</v>
      </c>
      <c r="E38" s="2" t="s">
        <v>71</v>
      </c>
      <c r="F38" s="2" t="s">
        <v>28</v>
      </c>
    </row>
    <row r="39" spans="1:6" ht="21">
      <c r="A39" s="2">
        <v>59.98</v>
      </c>
      <c r="B39" s="2">
        <v>3.23</v>
      </c>
      <c r="C39" s="2">
        <v>8.73</v>
      </c>
      <c r="D39" s="2" t="s">
        <v>7</v>
      </c>
      <c r="E39" s="2" t="s">
        <v>76</v>
      </c>
      <c r="F39" s="2" t="s">
        <v>28</v>
      </c>
    </row>
    <row r="40" spans="1:6" ht="21">
      <c r="A40" s="2">
        <v>56.82</v>
      </c>
      <c r="B40" s="2">
        <v>4.72</v>
      </c>
      <c r="C40" s="2">
        <v>16.92</v>
      </c>
      <c r="D40" s="2" t="s">
        <v>7</v>
      </c>
      <c r="E40" s="2" t="s">
        <v>77</v>
      </c>
      <c r="F40" s="2" t="s">
        <v>25</v>
      </c>
    </row>
    <row r="41" spans="1:6" ht="21">
      <c r="A41" s="2">
        <v>49.1</v>
      </c>
      <c r="B41" s="2">
        <v>9.32</v>
      </c>
      <c r="C41" s="2">
        <v>19.37</v>
      </c>
      <c r="D41" s="2" t="s">
        <v>7</v>
      </c>
      <c r="E41" s="2" t="s">
        <v>64</v>
      </c>
      <c r="F41" s="2" t="s">
        <v>25</v>
      </c>
    </row>
    <row r="42" spans="1:6" ht="21">
      <c r="A42" s="2">
        <v>48.21</v>
      </c>
      <c r="B42" s="2">
        <v>8.28</v>
      </c>
      <c r="C42" s="2">
        <v>19</v>
      </c>
      <c r="D42" s="2" t="s">
        <v>7</v>
      </c>
      <c r="E42" s="2" t="s">
        <v>78</v>
      </c>
      <c r="F42" s="2" t="s">
        <v>25</v>
      </c>
    </row>
    <row r="43" spans="1:6" ht="21">
      <c r="A43" s="2">
        <v>48.79</v>
      </c>
      <c r="B43" s="2">
        <v>9.02</v>
      </c>
      <c r="C43" s="2">
        <v>18.15</v>
      </c>
      <c r="D43" s="2" t="s">
        <v>7</v>
      </c>
      <c r="E43" s="2" t="s">
        <v>57</v>
      </c>
      <c r="F43" s="2" t="s">
        <v>25</v>
      </c>
    </row>
    <row r="44" spans="1:6" ht="21">
      <c r="A44" s="2">
        <v>49.63</v>
      </c>
      <c r="B44" s="2">
        <v>7.8</v>
      </c>
      <c r="C44" s="2">
        <v>17.61</v>
      </c>
      <c r="D44" s="2" t="s">
        <v>7</v>
      </c>
      <c r="E44" s="2" t="s">
        <v>79</v>
      </c>
      <c r="F44" s="2" t="s">
        <v>25</v>
      </c>
    </row>
    <row r="45" spans="1:6" ht="21">
      <c r="A45" s="2">
        <v>49.62</v>
      </c>
      <c r="B45" s="2">
        <v>7.67</v>
      </c>
      <c r="C45" s="2">
        <v>19.42</v>
      </c>
      <c r="D45" s="2" t="s">
        <v>1</v>
      </c>
      <c r="E45" s="2" t="s">
        <v>80</v>
      </c>
      <c r="F45" s="2" t="s">
        <v>25</v>
      </c>
    </row>
    <row r="46" spans="1:6" ht="21">
      <c r="A46" s="2">
        <v>47</v>
      </c>
      <c r="B46" s="2">
        <v>8.5</v>
      </c>
      <c r="C46" s="2">
        <v>18.41</v>
      </c>
      <c r="D46" s="2" t="s">
        <v>1</v>
      </c>
      <c r="E46" s="2" t="s">
        <v>44</v>
      </c>
      <c r="F46" s="2" t="s">
        <v>25</v>
      </c>
    </row>
    <row r="47" spans="1:6" ht="21">
      <c r="A47" s="2">
        <v>58.82</v>
      </c>
      <c r="B47" s="2">
        <v>2.6</v>
      </c>
      <c r="C47" s="2">
        <v>12.7</v>
      </c>
      <c r="D47" s="2" t="s">
        <v>1</v>
      </c>
      <c r="E47" s="2" t="s">
        <v>81</v>
      </c>
      <c r="F47" s="2" t="s">
        <v>25</v>
      </c>
    </row>
    <row r="48" spans="1:6" ht="21">
      <c r="A48" s="2">
        <v>51.91</v>
      </c>
      <c r="B48" s="2">
        <v>7.43</v>
      </c>
      <c r="C48" s="2">
        <v>14.48</v>
      </c>
      <c r="D48" s="2" t="s">
        <v>30</v>
      </c>
      <c r="E48" s="2" t="s">
        <v>82</v>
      </c>
      <c r="F48" s="2" t="s">
        <v>25</v>
      </c>
    </row>
    <row r="49" spans="1:6" ht="21">
      <c r="A49" s="2">
        <v>62.99</v>
      </c>
      <c r="B49" s="2">
        <v>1.13</v>
      </c>
      <c r="C49" s="2">
        <v>6.53</v>
      </c>
      <c r="D49" s="2" t="s">
        <v>30</v>
      </c>
      <c r="E49" s="2" t="s">
        <v>83</v>
      </c>
      <c r="F49" s="2" t="s">
        <v>28</v>
      </c>
    </row>
    <row r="50" spans="1:6" ht="21">
      <c r="A50" s="2">
        <v>49.8</v>
      </c>
      <c r="B50" s="2">
        <v>6.69</v>
      </c>
      <c r="C50" s="2">
        <v>15.68</v>
      </c>
      <c r="D50" s="2" t="s">
        <v>30</v>
      </c>
      <c r="E50" s="2" t="s">
        <v>84</v>
      </c>
      <c r="F50" s="2" t="s">
        <v>25</v>
      </c>
    </row>
    <row r="51" spans="1:6" ht="21">
      <c r="A51" s="2">
        <v>60.52</v>
      </c>
      <c r="B51" s="2">
        <v>1.85</v>
      </c>
      <c r="C51" s="2">
        <v>11.76</v>
      </c>
      <c r="D51" s="2" t="s">
        <v>7</v>
      </c>
      <c r="E51" s="2" t="s">
        <v>85</v>
      </c>
      <c r="F51" s="2" t="s">
        <v>28</v>
      </c>
    </row>
    <row r="52" spans="1:6" ht="21">
      <c r="A52" s="2">
        <v>52.95</v>
      </c>
      <c r="B52" s="2">
        <v>6.34</v>
      </c>
      <c r="C52" s="2">
        <v>18.25</v>
      </c>
      <c r="D52" s="2" t="s">
        <v>7</v>
      </c>
      <c r="E52" s="2" t="s">
        <v>86</v>
      </c>
      <c r="F52" s="2" t="s">
        <v>28</v>
      </c>
    </row>
    <row r="53" spans="1:6" ht="21">
      <c r="A53" s="2">
        <v>58.8</v>
      </c>
      <c r="B53" s="2">
        <v>3.34</v>
      </c>
      <c r="C53" s="2">
        <v>11.38</v>
      </c>
      <c r="D53" s="2" t="s">
        <v>1</v>
      </c>
      <c r="E53" s="2" t="s">
        <v>87</v>
      </c>
      <c r="F53" s="2" t="s">
        <v>25</v>
      </c>
    </row>
    <row r="69" ht="21">
      <c r="M69" s="2" t="s">
        <v>31</v>
      </c>
    </row>
    <row r="93" ht="21">
      <c r="M93" s="2" t="s">
        <v>30</v>
      </c>
    </row>
  </sheetData>
  <sheetProtection/>
  <dataValidations count="3">
    <dataValidation type="list" allowBlank="1" showInputMessage="1" showErrorMessage="1" sqref="F4:F6551">
      <formula1>$S$1:$S$2</formula1>
    </dataValidation>
    <dataValidation type="list" allowBlank="1" showInputMessage="1" showErrorMessage="1" sqref="D4631:D6776">
      <formula1>$R$1:$R$5</formula1>
    </dataValidation>
    <dataValidation type="list" allowBlank="1" showInputMessage="1" sqref="D104:D4630">
      <formula1>$R$1:$R$5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zoomScale="75" zoomScaleNormal="75" zoomScalePageLayoutView="0" workbookViewId="0" topLeftCell="A1">
      <selection activeCell="N26" sqref="N26"/>
    </sheetView>
  </sheetViews>
  <sheetFormatPr defaultColWidth="9.00390625" defaultRowHeight="13.5"/>
  <cols>
    <col min="1" max="1" width="9.75390625" style="2" customWidth="1"/>
    <col min="2" max="3" width="9.875" style="2" customWidth="1"/>
    <col min="4" max="4" width="19.75390625" style="2" customWidth="1"/>
    <col min="5" max="5" width="17.25390625" style="2" customWidth="1"/>
    <col min="6" max="6" width="6.375" style="2" customWidth="1"/>
    <col min="7" max="7" width="4.375" style="2" customWidth="1"/>
    <col min="8" max="8" width="2.25390625" style="2" customWidth="1"/>
    <col min="9" max="9" width="9.625" style="2" hidden="1" customWidth="1"/>
    <col min="10" max="11" width="9.00390625" style="2" hidden="1" customWidth="1"/>
    <col min="12" max="12" width="9.00390625" style="2" customWidth="1"/>
    <col min="13" max="13" width="17.25390625" style="2" customWidth="1"/>
    <col min="14" max="17" width="18.375" style="2" customWidth="1"/>
    <col min="18" max="16384" width="9.00390625" style="2" customWidth="1"/>
  </cols>
  <sheetData>
    <row r="1" spans="1:19" ht="21">
      <c r="A1" s="1" t="s">
        <v>3</v>
      </c>
      <c r="R1" s="2" t="s">
        <v>1</v>
      </c>
      <c r="S1" s="2" t="s">
        <v>12</v>
      </c>
    </row>
    <row r="2" spans="1:19" ht="21">
      <c r="A2" s="2" t="s">
        <v>8</v>
      </c>
      <c r="B2" s="2" t="s">
        <v>9</v>
      </c>
      <c r="C2" s="2" t="s">
        <v>10</v>
      </c>
      <c r="D2" s="2" t="s">
        <v>2</v>
      </c>
      <c r="E2" s="2" t="s">
        <v>0</v>
      </c>
      <c r="F2" s="2" t="s">
        <v>13</v>
      </c>
      <c r="H2" s="10" t="s">
        <v>18</v>
      </c>
      <c r="I2" s="6"/>
      <c r="J2" s="5" t="s">
        <v>19</v>
      </c>
      <c r="K2" s="6"/>
      <c r="R2" s="2" t="s">
        <v>14</v>
      </c>
      <c r="S2" s="2" t="s">
        <v>16</v>
      </c>
    </row>
    <row r="3" spans="1:18" ht="21">
      <c r="A3" s="2" t="s">
        <v>4</v>
      </c>
      <c r="B3" s="2" t="s">
        <v>5</v>
      </c>
      <c r="C3" s="2" t="s">
        <v>6</v>
      </c>
      <c r="H3" s="5">
        <f>MIN(A:A)</f>
        <v>34</v>
      </c>
      <c r="I3" s="5" t="str">
        <f>IF(H3="","",VLOOKUP(H3,A:E,5,FALSE))</f>
        <v>伊藤先生</v>
      </c>
      <c r="J3" s="5">
        <f>MAX(A:A)</f>
        <v>63.39</v>
      </c>
      <c r="K3" s="5" t="str">
        <f>IF(J3="","",VLOOKUP(J3,A:E,5,FALSE))</f>
        <v>Ａ．Ｍ</v>
      </c>
      <c r="L3" s="3"/>
      <c r="R3" s="2" t="s">
        <v>7</v>
      </c>
    </row>
    <row r="4" spans="1:18" ht="21">
      <c r="A4" s="2">
        <v>34</v>
      </c>
      <c r="B4" s="2">
        <v>8.41</v>
      </c>
      <c r="C4" s="2">
        <v>12.2</v>
      </c>
      <c r="D4" s="2" t="s">
        <v>26</v>
      </c>
      <c r="E4" s="2" t="s">
        <v>41</v>
      </c>
      <c r="F4" s="2" t="s">
        <v>25</v>
      </c>
      <c r="M4" s="8" t="s">
        <v>32</v>
      </c>
      <c r="N4" s="8" t="s">
        <v>33</v>
      </c>
      <c r="O4" s="4"/>
      <c r="P4" s="4"/>
      <c r="Q4" s="4"/>
      <c r="R4" s="2" t="s">
        <v>11</v>
      </c>
    </row>
    <row r="5" spans="1:18" ht="21">
      <c r="A5" s="2">
        <v>36.54</v>
      </c>
      <c r="B5" s="2">
        <v>8.85</v>
      </c>
      <c r="C5" s="2">
        <v>14.02</v>
      </c>
      <c r="D5" s="2" t="s">
        <v>39</v>
      </c>
      <c r="E5" s="2" t="s">
        <v>47</v>
      </c>
      <c r="F5" s="2" t="s">
        <v>25</v>
      </c>
      <c r="L5" s="4" t="s">
        <v>20</v>
      </c>
      <c r="M5" s="7" t="str">
        <f>VLOOKUP(SMALL(A:A,1),A:E,5,FALSE)</f>
        <v>伊藤先生</v>
      </c>
      <c r="N5" s="7" t="str">
        <f>VLOOKUP(LARGE(A:A,1),A:E,5,FALSE)</f>
        <v>Ａ．Ｍ</v>
      </c>
      <c r="R5" s="2" t="s">
        <v>17</v>
      </c>
    </row>
    <row r="6" spans="1:18" ht="21">
      <c r="A6" s="2">
        <v>43.37</v>
      </c>
      <c r="B6" s="2">
        <v>9.16</v>
      </c>
      <c r="C6" s="2">
        <v>19.03</v>
      </c>
      <c r="D6" s="2" t="s">
        <v>1</v>
      </c>
      <c r="E6" s="2" t="s">
        <v>74</v>
      </c>
      <c r="F6" s="2" t="s">
        <v>25</v>
      </c>
      <c r="L6" s="4" t="s">
        <v>21</v>
      </c>
      <c r="M6" s="7" t="str">
        <f>VLOOKUP(SMALL(A:A,2),A:E,5,FALSE)</f>
        <v>akimoto</v>
      </c>
      <c r="N6" s="7" t="str">
        <f>VLOOKUP(LARGE(A:A,2),A:E,5,FALSE)</f>
        <v>Ｔ．Ｏ</v>
      </c>
      <c r="R6" s="2" t="s">
        <v>15</v>
      </c>
    </row>
    <row r="7" spans="1:14" ht="21">
      <c r="A7" s="2">
        <v>45.55</v>
      </c>
      <c r="B7" s="2">
        <v>8.14</v>
      </c>
      <c r="C7" s="2">
        <v>20.24</v>
      </c>
      <c r="D7" s="2" t="s">
        <v>1</v>
      </c>
      <c r="E7" s="2" t="s">
        <v>69</v>
      </c>
      <c r="F7" s="2" t="s">
        <v>25</v>
      </c>
      <c r="L7" s="4" t="s">
        <v>22</v>
      </c>
      <c r="M7" s="7" t="str">
        <f>VLOOKUP(SMALL(A:A,3),A:E,5,FALSE)</f>
        <v>Ｓ．Ｔ</v>
      </c>
      <c r="N7" s="7" t="str">
        <f>VLOOKUP(LARGE(A:A,3),A:E,5,FALSE)</f>
        <v>Ａ．Ｎ</v>
      </c>
    </row>
    <row r="8" spans="1:14" ht="21">
      <c r="A8" s="2">
        <v>45.84</v>
      </c>
      <c r="B8" s="2">
        <v>10.44</v>
      </c>
      <c r="C8" s="2">
        <v>18.48</v>
      </c>
      <c r="D8" s="2" t="s">
        <v>26</v>
      </c>
      <c r="E8" s="2" t="s">
        <v>38</v>
      </c>
      <c r="F8" s="2" t="s">
        <v>25</v>
      </c>
      <c r="L8" s="4" t="s">
        <v>23</v>
      </c>
      <c r="M8" s="7" t="str">
        <f>VLOOKUP(SMALL(A:A,4),A:E,5,FALSE)</f>
        <v>Ｙ．Ｍ</v>
      </c>
      <c r="N8" s="7" t="str">
        <f>VLOOKUP(LARGE(A:A,4),A:E,5,FALSE)</f>
        <v>Ｋ．Ｎ</v>
      </c>
    </row>
    <row r="9" spans="1:14" ht="21">
      <c r="A9" s="2">
        <v>47</v>
      </c>
      <c r="B9" s="2">
        <v>8.5</v>
      </c>
      <c r="C9" s="2">
        <v>18.41</v>
      </c>
      <c r="D9" s="2" t="s">
        <v>1</v>
      </c>
      <c r="E9" s="2" t="s">
        <v>44</v>
      </c>
      <c r="F9" s="2" t="s">
        <v>25</v>
      </c>
      <c r="I9" s="4" t="s">
        <v>24</v>
      </c>
      <c r="J9" s="7" t="str">
        <f>VLOOKUP(SMALL(A:A,5),A:E,5,FALSE)</f>
        <v>たにＧ先生</v>
      </c>
      <c r="K9" s="7" t="str">
        <f>VLOOKUP(LARGE(A:A,5),A:E,5,FALSE)</f>
        <v>Ｔ．Ｋ</v>
      </c>
      <c r="L9" s="4" t="s">
        <v>24</v>
      </c>
      <c r="M9" s="7" t="str">
        <f>VLOOKUP(SMALL(A:A,5),A:E,5,FALSE)</f>
        <v>たにＧ先生</v>
      </c>
      <c r="N9" s="7" t="str">
        <f>VLOOKUP(LARGE(A:A,5),A:E,5,FALSE)</f>
        <v>Ｔ．Ｋ</v>
      </c>
    </row>
    <row r="10" spans="1:14" ht="21">
      <c r="A10" s="2">
        <v>47.46</v>
      </c>
      <c r="B10" s="2">
        <v>9.78</v>
      </c>
      <c r="C10" s="2">
        <v>18.24</v>
      </c>
      <c r="D10" s="2" t="s">
        <v>1</v>
      </c>
      <c r="E10" s="2" t="s">
        <v>68</v>
      </c>
      <c r="F10" s="2" t="s">
        <v>25</v>
      </c>
      <c r="M10" s="7"/>
      <c r="N10" s="7"/>
    </row>
    <row r="11" spans="1:17" ht="21">
      <c r="A11" s="2">
        <v>47.66</v>
      </c>
      <c r="B11" s="2">
        <v>8.19</v>
      </c>
      <c r="C11" s="2">
        <v>15.35</v>
      </c>
      <c r="D11" s="2" t="s">
        <v>7</v>
      </c>
      <c r="E11" s="2" t="s">
        <v>71</v>
      </c>
      <c r="F11" s="2" t="s">
        <v>25</v>
      </c>
      <c r="M11" s="8" t="s">
        <v>34</v>
      </c>
      <c r="N11" s="8" t="s">
        <v>35</v>
      </c>
      <c r="O11" s="4"/>
      <c r="P11" s="4"/>
      <c r="Q11" s="4"/>
    </row>
    <row r="12" spans="1:14" ht="21">
      <c r="A12" s="2">
        <v>47.9</v>
      </c>
      <c r="B12" s="2">
        <v>9.15</v>
      </c>
      <c r="C12" s="2">
        <v>19.06</v>
      </c>
      <c r="D12" s="2" t="s">
        <v>1</v>
      </c>
      <c r="E12" s="2" t="s">
        <v>64</v>
      </c>
      <c r="F12" s="2" t="s">
        <v>25</v>
      </c>
      <c r="L12" s="4" t="s">
        <v>20</v>
      </c>
      <c r="M12" s="7" t="str">
        <f>VLOOKUP(LARGE(B:B,1),B:E,4,FALSE)</f>
        <v>たにＧ先生</v>
      </c>
      <c r="N12" s="11" t="str">
        <f>VLOOKUP(SMALL(B:B,1),B:E,4,FALSE)</f>
        <v>Ｔ．Ｏ</v>
      </c>
    </row>
    <row r="13" spans="1:14" ht="21">
      <c r="A13" s="2">
        <v>48.17</v>
      </c>
      <c r="B13" s="2">
        <v>7.86</v>
      </c>
      <c r="C13" s="2">
        <v>18.56</v>
      </c>
      <c r="D13" s="2" t="s">
        <v>14</v>
      </c>
      <c r="E13" s="2" t="s">
        <v>62</v>
      </c>
      <c r="F13" s="2" t="s">
        <v>25</v>
      </c>
      <c r="L13" s="4" t="s">
        <v>21</v>
      </c>
      <c r="M13" s="7" t="str">
        <f>VLOOKUP(LARGE(B:B,2),B:E,4,FALSE)</f>
        <v>Ｔ．Ｒ</v>
      </c>
      <c r="N13" s="11" t="str">
        <f>VLOOKUP(SMALL(B:B,2),B:E,4,FALSE)</f>
        <v>Ｙ．Ｔ</v>
      </c>
    </row>
    <row r="14" spans="1:14" ht="21">
      <c r="A14" s="2">
        <v>48.21</v>
      </c>
      <c r="B14" s="2">
        <v>8.28</v>
      </c>
      <c r="C14" s="2">
        <v>19</v>
      </c>
      <c r="D14" s="2" t="s">
        <v>7</v>
      </c>
      <c r="E14" s="2" t="s">
        <v>78</v>
      </c>
      <c r="F14" s="2" t="s">
        <v>25</v>
      </c>
      <c r="L14" s="4" t="s">
        <v>22</v>
      </c>
      <c r="M14" s="7" t="str">
        <f>VLOOKUP(LARGE(B:B,3),B:E,4,FALSE)</f>
        <v>鰓</v>
      </c>
      <c r="N14" s="11" t="str">
        <f>VLOOKUP(SMALL(B:B,3),B:E,4,FALSE)</f>
        <v>Ａ．Ｍ</v>
      </c>
    </row>
    <row r="15" spans="1:14" ht="21">
      <c r="A15" s="2">
        <v>48.38</v>
      </c>
      <c r="B15" s="2">
        <v>9.83</v>
      </c>
      <c r="C15" s="2">
        <v>20.54</v>
      </c>
      <c r="D15" s="2" t="s">
        <v>1</v>
      </c>
      <c r="E15" s="2" t="s">
        <v>72</v>
      </c>
      <c r="F15" s="2" t="s">
        <v>25</v>
      </c>
      <c r="L15" s="4" t="s">
        <v>23</v>
      </c>
      <c r="M15" s="7" t="str">
        <f>VLOOKUP(LARGE(B:B,4),B:E,4,FALSE)</f>
        <v>Ｍ．Ｓ</v>
      </c>
      <c r="N15" s="11" t="str">
        <f>VLOOKUP(SMALL(B:B,4),B:E,4,FALSE)</f>
        <v>Ｋ．Ｓ</v>
      </c>
    </row>
    <row r="16" spans="1:14" ht="21">
      <c r="A16" s="2">
        <v>48.61</v>
      </c>
      <c r="B16" s="2">
        <v>6.39</v>
      </c>
      <c r="C16" s="2">
        <v>18.39</v>
      </c>
      <c r="D16" s="2" t="s">
        <v>1</v>
      </c>
      <c r="E16" s="2" t="s">
        <v>75</v>
      </c>
      <c r="F16" s="2" t="s">
        <v>28</v>
      </c>
      <c r="L16" s="4" t="s">
        <v>24</v>
      </c>
      <c r="M16" s="7" t="str">
        <f>VLOOKUP(LARGE(B:B,5),B:E,4,FALSE)</f>
        <v>Ｓ．Ｔ</v>
      </c>
      <c r="N16" s="11" t="str">
        <f>VLOOKUP(SMALL(B:B,5),B:E,4,FALSE)</f>
        <v>Ｋ．Ｎ</v>
      </c>
    </row>
    <row r="17" spans="1:14" ht="21">
      <c r="A17" s="2">
        <v>48.79</v>
      </c>
      <c r="B17" s="2">
        <v>9.02</v>
      </c>
      <c r="C17" s="2">
        <v>18.15</v>
      </c>
      <c r="D17" s="2" t="s">
        <v>7</v>
      </c>
      <c r="E17" s="2" t="s">
        <v>57</v>
      </c>
      <c r="F17" s="2" t="s">
        <v>25</v>
      </c>
      <c r="M17" s="7"/>
      <c r="N17" s="7"/>
    </row>
    <row r="18" spans="1:17" ht="21">
      <c r="A18" s="2">
        <v>49.1</v>
      </c>
      <c r="B18" s="2">
        <v>9.32</v>
      </c>
      <c r="C18" s="2">
        <v>19.37</v>
      </c>
      <c r="D18" s="2" t="s">
        <v>7</v>
      </c>
      <c r="E18" s="2" t="s">
        <v>64</v>
      </c>
      <c r="F18" s="2" t="s">
        <v>25</v>
      </c>
      <c r="M18" s="9" t="s">
        <v>36</v>
      </c>
      <c r="N18" s="9" t="s">
        <v>37</v>
      </c>
      <c r="O18" s="4"/>
      <c r="P18" s="4"/>
      <c r="Q18" s="4"/>
    </row>
    <row r="19" spans="1:14" ht="21">
      <c r="A19" s="2">
        <v>49.16</v>
      </c>
      <c r="B19" s="2">
        <v>7.56</v>
      </c>
      <c r="C19" s="2">
        <v>18.66</v>
      </c>
      <c r="D19" s="2" t="s">
        <v>39</v>
      </c>
      <c r="E19" s="2" t="s">
        <v>46</v>
      </c>
      <c r="F19" s="2" t="s">
        <v>25</v>
      </c>
      <c r="L19" s="4" t="s">
        <v>20</v>
      </c>
      <c r="M19" s="7" t="str">
        <f>VLOOKUP(LARGE(C:C,1),C:E,3,FALSE)</f>
        <v>Ｔ．Ｒ</v>
      </c>
      <c r="N19" s="11" t="str">
        <f>VLOOKUP(SMALL(C:C,1),C:E,3,FALSE)</f>
        <v>Ｔ．Ｏ</v>
      </c>
    </row>
    <row r="20" spans="1:14" ht="21">
      <c r="A20" s="2">
        <v>49.62</v>
      </c>
      <c r="B20" s="2">
        <v>7.93</v>
      </c>
      <c r="C20" s="2">
        <v>19.51</v>
      </c>
      <c r="D20" s="2" t="s">
        <v>29</v>
      </c>
      <c r="E20" s="2" t="s">
        <v>57</v>
      </c>
      <c r="F20" s="2" t="s">
        <v>25</v>
      </c>
      <c r="L20" s="4" t="s">
        <v>21</v>
      </c>
      <c r="M20" s="7" t="str">
        <f>VLOOKUP(LARGE(C:C,2),C:E,3,FALSE)</f>
        <v>Ｙ．Ｍ</v>
      </c>
      <c r="N20" s="11" t="str">
        <f>VLOOKUP(SMALL(C:C,2),C:E,3,FALSE)</f>
        <v>Ａ．Ｍ</v>
      </c>
    </row>
    <row r="21" spans="1:14" ht="21">
      <c r="A21" s="2">
        <v>49.62</v>
      </c>
      <c r="B21" s="2">
        <v>7.67</v>
      </c>
      <c r="C21" s="2">
        <v>19.42</v>
      </c>
      <c r="D21" s="2" t="s">
        <v>1</v>
      </c>
      <c r="E21" s="2" t="s">
        <v>80</v>
      </c>
      <c r="F21" s="2" t="s">
        <v>25</v>
      </c>
      <c r="L21" s="4" t="s">
        <v>22</v>
      </c>
      <c r="M21" s="7" t="str">
        <f>VLOOKUP(LARGE(C:C,3),C:E,3,FALSE)</f>
        <v>Ｔ．Ｋ</v>
      </c>
      <c r="N21" s="11" t="str">
        <f>VLOOKUP(SMALL(C:C,3),C:E,3,FALSE)</f>
        <v>Ｏ．Ｍ</v>
      </c>
    </row>
    <row r="22" spans="1:14" ht="21">
      <c r="A22" s="2">
        <v>49.63</v>
      </c>
      <c r="B22" s="2">
        <v>7.8</v>
      </c>
      <c r="C22" s="2">
        <v>17.61</v>
      </c>
      <c r="D22" s="2" t="s">
        <v>7</v>
      </c>
      <c r="E22" s="2" t="s">
        <v>79</v>
      </c>
      <c r="F22" s="2" t="s">
        <v>25</v>
      </c>
      <c r="L22" s="4" t="s">
        <v>23</v>
      </c>
      <c r="M22" s="7" t="str">
        <f>VLOOKUP(LARGE(C:C,4),C:E,3,FALSE)</f>
        <v>Ｓ．Ｄ</v>
      </c>
      <c r="N22" s="11" t="str">
        <f>VLOOKUP(SMALL(C:C,4),C:E,3,FALSE)</f>
        <v>Ｎ．Ｆ</v>
      </c>
    </row>
    <row r="23" spans="1:14" ht="21">
      <c r="A23" s="2">
        <v>49.79</v>
      </c>
      <c r="B23" s="2">
        <v>8.03</v>
      </c>
      <c r="C23" s="2">
        <v>16.32</v>
      </c>
      <c r="D23" s="2" t="s">
        <v>26</v>
      </c>
      <c r="E23" s="2" t="s">
        <v>27</v>
      </c>
      <c r="F23" s="2" t="s">
        <v>25</v>
      </c>
      <c r="L23" s="4" t="s">
        <v>24</v>
      </c>
      <c r="M23" s="7" t="str">
        <f>VLOOKUP(LARGE(C:C,5),C:E,3,FALSE)</f>
        <v>Ｍ．Ｓ</v>
      </c>
      <c r="N23" s="11" t="str">
        <f>VLOOKUP(SMALL(C:C,5),C:E,3,FALSE)</f>
        <v>Ｋ．Ｎ</v>
      </c>
    </row>
    <row r="24" spans="1:6" ht="21">
      <c r="A24" s="2">
        <v>49.8</v>
      </c>
      <c r="B24" s="2">
        <v>6.69</v>
      </c>
      <c r="C24" s="2">
        <v>15.68</v>
      </c>
      <c r="D24" s="2" t="s">
        <v>30</v>
      </c>
      <c r="E24" s="2" t="s">
        <v>84</v>
      </c>
      <c r="F24" s="2" t="s">
        <v>25</v>
      </c>
    </row>
    <row r="25" spans="1:6" ht="21">
      <c r="A25" s="2">
        <v>51.91</v>
      </c>
      <c r="B25" s="2">
        <v>7.43</v>
      </c>
      <c r="C25" s="2">
        <v>14.48</v>
      </c>
      <c r="D25" s="2" t="s">
        <v>30</v>
      </c>
      <c r="E25" s="2" t="s">
        <v>82</v>
      </c>
      <c r="F25" s="2" t="s">
        <v>25</v>
      </c>
    </row>
    <row r="26" spans="1:12" ht="21">
      <c r="A26" s="2">
        <v>52.95</v>
      </c>
      <c r="B26" s="2">
        <v>6.34</v>
      </c>
      <c r="C26" s="2">
        <v>18.25</v>
      </c>
      <c r="D26" s="2" t="s">
        <v>7</v>
      </c>
      <c r="E26" s="2" t="s">
        <v>86</v>
      </c>
      <c r="F26" s="2" t="s">
        <v>28</v>
      </c>
      <c r="L26" s="4"/>
    </row>
    <row r="27" spans="1:12" ht="21">
      <c r="A27" s="2">
        <v>53.55</v>
      </c>
      <c r="B27" s="2">
        <v>5.95</v>
      </c>
      <c r="C27" s="2">
        <v>16.56</v>
      </c>
      <c r="D27" s="2" t="s">
        <v>1</v>
      </c>
      <c r="E27" s="2" t="s">
        <v>65</v>
      </c>
      <c r="F27" s="2" t="s">
        <v>25</v>
      </c>
      <c r="L27" s="4"/>
    </row>
    <row r="28" spans="1:12" ht="21">
      <c r="A28" s="2">
        <v>54.04</v>
      </c>
      <c r="B28" s="2">
        <v>5.28</v>
      </c>
      <c r="C28" s="2">
        <v>16.99</v>
      </c>
      <c r="D28" s="2" t="s">
        <v>39</v>
      </c>
      <c r="E28" s="2" t="s">
        <v>48</v>
      </c>
      <c r="F28" s="2" t="s">
        <v>25</v>
      </c>
      <c r="L28" s="4"/>
    </row>
    <row r="29" spans="1:12" ht="21">
      <c r="A29" s="2">
        <v>54.97</v>
      </c>
      <c r="B29" s="2">
        <v>7.51</v>
      </c>
      <c r="C29" s="2">
        <v>17.41</v>
      </c>
      <c r="D29" s="2" t="s">
        <v>1</v>
      </c>
      <c r="E29" s="2" t="s">
        <v>67</v>
      </c>
      <c r="F29" s="2" t="s">
        <v>25</v>
      </c>
      <c r="L29" s="4"/>
    </row>
    <row r="30" spans="1:12" ht="21">
      <c r="A30" s="2">
        <v>55.82</v>
      </c>
      <c r="B30" s="2">
        <v>4.35</v>
      </c>
      <c r="C30" s="2">
        <v>16.27</v>
      </c>
      <c r="D30" s="2" t="s">
        <v>40</v>
      </c>
      <c r="E30" s="2" t="s">
        <v>49</v>
      </c>
      <c r="F30" s="2" t="s">
        <v>28</v>
      </c>
      <c r="L30" s="4"/>
    </row>
    <row r="31" spans="1:13" ht="21">
      <c r="A31" s="2">
        <v>56.62</v>
      </c>
      <c r="B31" s="2">
        <v>5.51</v>
      </c>
      <c r="C31" s="2">
        <v>17.98</v>
      </c>
      <c r="D31" s="2" t="s">
        <v>1</v>
      </c>
      <c r="E31" s="2" t="s">
        <v>63</v>
      </c>
      <c r="F31" s="2" t="s">
        <v>28</v>
      </c>
      <c r="M31" s="7"/>
    </row>
    <row r="32" spans="1:6" ht="21">
      <c r="A32" s="2">
        <v>56.82</v>
      </c>
      <c r="B32" s="2">
        <v>4.72</v>
      </c>
      <c r="C32" s="2">
        <v>16.92</v>
      </c>
      <c r="D32" s="2" t="s">
        <v>7</v>
      </c>
      <c r="E32" s="2" t="s">
        <v>77</v>
      </c>
      <c r="F32" s="2" t="s">
        <v>25</v>
      </c>
    </row>
    <row r="33" spans="1:6" ht="21">
      <c r="A33" s="2">
        <v>57.31</v>
      </c>
      <c r="B33" s="2">
        <v>1.23</v>
      </c>
      <c r="C33" s="2">
        <v>11.49</v>
      </c>
      <c r="D33" s="2" t="s">
        <v>7</v>
      </c>
      <c r="E33" s="2" t="s">
        <v>53</v>
      </c>
      <c r="F33" s="2" t="s">
        <v>25</v>
      </c>
    </row>
    <row r="34" spans="1:6" ht="21">
      <c r="A34" s="2">
        <v>57.78</v>
      </c>
      <c r="B34" s="2">
        <v>3.72</v>
      </c>
      <c r="C34" s="2">
        <v>13.06</v>
      </c>
      <c r="D34" s="2" t="s">
        <v>1</v>
      </c>
      <c r="E34" s="2" t="s">
        <v>59</v>
      </c>
      <c r="F34" s="2" t="s">
        <v>28</v>
      </c>
    </row>
    <row r="35" spans="1:6" ht="21">
      <c r="A35" s="2">
        <v>57.82</v>
      </c>
      <c r="B35" s="2">
        <v>7.61</v>
      </c>
      <c r="C35" s="2">
        <v>12.25</v>
      </c>
      <c r="D35" s="2" t="s">
        <v>1</v>
      </c>
      <c r="E35" s="2" t="s">
        <v>69</v>
      </c>
      <c r="F35" s="2" t="s">
        <v>28</v>
      </c>
    </row>
    <row r="36" spans="1:6" ht="21">
      <c r="A36" s="2">
        <v>58.25</v>
      </c>
      <c r="B36" s="2">
        <v>5.48</v>
      </c>
      <c r="C36" s="2">
        <v>14.36</v>
      </c>
      <c r="D36" s="2" t="s">
        <v>1</v>
      </c>
      <c r="E36" s="2" t="s">
        <v>43</v>
      </c>
      <c r="F36" s="2" t="s">
        <v>28</v>
      </c>
    </row>
    <row r="37" spans="1:6" ht="21">
      <c r="A37" s="2">
        <v>58.4</v>
      </c>
      <c r="B37" s="2">
        <v>4.36</v>
      </c>
      <c r="C37" s="2">
        <v>11.35</v>
      </c>
      <c r="D37" s="2" t="s">
        <v>7</v>
      </c>
      <c r="E37" s="2" t="s">
        <v>61</v>
      </c>
      <c r="F37" s="2" t="s">
        <v>28</v>
      </c>
    </row>
    <row r="38" spans="1:6" ht="21">
      <c r="A38" s="2">
        <v>58.46</v>
      </c>
      <c r="B38" s="2">
        <v>3.07</v>
      </c>
      <c r="C38" s="2">
        <v>13.98</v>
      </c>
      <c r="D38" s="2" t="s">
        <v>1</v>
      </c>
      <c r="E38" s="2" t="s">
        <v>71</v>
      </c>
      <c r="F38" s="2" t="s">
        <v>28</v>
      </c>
    </row>
    <row r="39" spans="1:6" ht="21">
      <c r="A39" s="2">
        <v>58.69</v>
      </c>
      <c r="B39" s="2">
        <v>4.09</v>
      </c>
      <c r="C39" s="2">
        <v>13.65</v>
      </c>
      <c r="D39" s="2" t="s">
        <v>30</v>
      </c>
      <c r="E39" s="2" t="s">
        <v>45</v>
      </c>
      <c r="F39" s="2" t="s">
        <v>28</v>
      </c>
    </row>
    <row r="40" spans="1:6" ht="21">
      <c r="A40" s="2">
        <v>58.8</v>
      </c>
      <c r="B40" s="2">
        <v>3.34</v>
      </c>
      <c r="C40" s="2">
        <v>11.38</v>
      </c>
      <c r="D40" s="2" t="s">
        <v>1</v>
      </c>
      <c r="E40" s="2" t="s">
        <v>87</v>
      </c>
      <c r="F40" s="2" t="s">
        <v>25</v>
      </c>
    </row>
    <row r="41" spans="1:6" ht="21">
      <c r="A41" s="2">
        <v>58.82</v>
      </c>
      <c r="B41" s="2">
        <v>2.6</v>
      </c>
      <c r="C41" s="2">
        <v>12.7</v>
      </c>
      <c r="D41" s="2" t="s">
        <v>1</v>
      </c>
      <c r="E41" s="2" t="s">
        <v>81</v>
      </c>
      <c r="F41" s="2" t="s">
        <v>25</v>
      </c>
    </row>
    <row r="42" spans="1:6" ht="21">
      <c r="A42" s="2">
        <v>59.98</v>
      </c>
      <c r="B42" s="2">
        <v>3.23</v>
      </c>
      <c r="C42" s="2">
        <v>8.73</v>
      </c>
      <c r="D42" s="2" t="s">
        <v>7</v>
      </c>
      <c r="E42" s="2" t="s">
        <v>76</v>
      </c>
      <c r="F42" s="2" t="s">
        <v>28</v>
      </c>
    </row>
    <row r="43" spans="1:6" ht="21">
      <c r="A43" s="2">
        <v>60.35</v>
      </c>
      <c r="B43" s="2">
        <v>2.53</v>
      </c>
      <c r="C43" s="2">
        <v>12.88</v>
      </c>
      <c r="D43" s="2" t="s">
        <v>30</v>
      </c>
      <c r="E43" s="2" t="s">
        <v>44</v>
      </c>
      <c r="F43" s="2" t="s">
        <v>25</v>
      </c>
    </row>
    <row r="44" spans="1:6" ht="21">
      <c r="A44" s="2">
        <v>60.52</v>
      </c>
      <c r="B44" s="2">
        <v>1.85</v>
      </c>
      <c r="C44" s="2">
        <v>11.76</v>
      </c>
      <c r="D44" s="2" t="s">
        <v>7</v>
      </c>
      <c r="E44" s="2" t="s">
        <v>85</v>
      </c>
      <c r="F44" s="2" t="s">
        <v>28</v>
      </c>
    </row>
    <row r="45" spans="1:6" ht="21">
      <c r="A45" s="2">
        <v>60.56</v>
      </c>
      <c r="B45" s="2">
        <v>2.47</v>
      </c>
      <c r="C45" s="2">
        <v>11.1</v>
      </c>
      <c r="D45" s="2" t="s">
        <v>1</v>
      </c>
      <c r="E45" s="2" t="s">
        <v>66</v>
      </c>
      <c r="F45" s="2" t="s">
        <v>28</v>
      </c>
    </row>
    <row r="46" spans="1:6" ht="21">
      <c r="A46" s="2">
        <v>60.83</v>
      </c>
      <c r="B46" s="2">
        <v>2.06</v>
      </c>
      <c r="C46" s="2">
        <v>14.33</v>
      </c>
      <c r="D46" s="2" t="s">
        <v>1</v>
      </c>
      <c r="E46" s="2" t="s">
        <v>43</v>
      </c>
      <c r="F46" s="2" t="s">
        <v>28</v>
      </c>
    </row>
    <row r="47" spans="1:6" ht="21">
      <c r="A47" s="2">
        <v>60.95</v>
      </c>
      <c r="B47" s="2">
        <v>2.07</v>
      </c>
      <c r="C47" s="2">
        <v>11.54</v>
      </c>
      <c r="D47" s="2" t="s">
        <v>1</v>
      </c>
      <c r="E47" s="2" t="s">
        <v>50</v>
      </c>
      <c r="F47" s="2" t="s">
        <v>28</v>
      </c>
    </row>
    <row r="48" spans="1:6" ht="21">
      <c r="A48" s="2">
        <v>61.21</v>
      </c>
      <c r="B48" s="2">
        <v>2.06</v>
      </c>
      <c r="C48" s="2">
        <v>10.12</v>
      </c>
      <c r="D48" s="2" t="s">
        <v>1</v>
      </c>
      <c r="E48" s="2" t="s">
        <v>73</v>
      </c>
      <c r="F48" s="2" t="s">
        <v>28</v>
      </c>
    </row>
    <row r="49" spans="1:6" ht="21">
      <c r="A49" s="2">
        <v>61.39</v>
      </c>
      <c r="B49" s="2">
        <v>2.67</v>
      </c>
      <c r="C49" s="2">
        <v>12.95</v>
      </c>
      <c r="D49" s="2" t="s">
        <v>1</v>
      </c>
      <c r="E49" s="2" t="s">
        <v>57</v>
      </c>
      <c r="F49" s="2" t="s">
        <v>28</v>
      </c>
    </row>
    <row r="50" spans="1:6" ht="21">
      <c r="A50" s="2">
        <v>62.22</v>
      </c>
      <c r="B50" s="2">
        <v>1.87</v>
      </c>
      <c r="C50" s="2">
        <v>10.5</v>
      </c>
      <c r="D50" s="2" t="s">
        <v>42</v>
      </c>
      <c r="E50" s="2" t="s">
        <v>51</v>
      </c>
      <c r="F50" s="2" t="s">
        <v>28</v>
      </c>
    </row>
    <row r="51" spans="1:6" ht="21">
      <c r="A51" s="12">
        <v>62.29</v>
      </c>
      <c r="B51" s="2">
        <v>2.41</v>
      </c>
      <c r="C51" s="2">
        <v>11.88</v>
      </c>
      <c r="D51" s="2" t="s">
        <v>11</v>
      </c>
      <c r="E51" s="2" t="s">
        <v>56</v>
      </c>
      <c r="F51" s="2" t="s">
        <v>28</v>
      </c>
    </row>
    <row r="52" spans="1:6" ht="21">
      <c r="A52" s="2">
        <v>62.99</v>
      </c>
      <c r="B52" s="2">
        <v>1.13</v>
      </c>
      <c r="C52" s="2">
        <v>6.53</v>
      </c>
      <c r="D52" s="2" t="s">
        <v>30</v>
      </c>
      <c r="E52" s="2" t="s">
        <v>83</v>
      </c>
      <c r="F52" s="2" t="s">
        <v>28</v>
      </c>
    </row>
    <row r="53" spans="1:6" ht="21">
      <c r="A53" s="2">
        <v>63.39</v>
      </c>
      <c r="B53" s="2">
        <v>1.78</v>
      </c>
      <c r="C53" s="2">
        <v>8.18</v>
      </c>
      <c r="D53" s="2" t="s">
        <v>60</v>
      </c>
      <c r="E53" s="2" t="s">
        <v>45</v>
      </c>
      <c r="F53" s="2" t="s">
        <v>28</v>
      </c>
    </row>
    <row r="69" ht="21">
      <c r="M69" s="2" t="s">
        <v>31</v>
      </c>
    </row>
    <row r="93" ht="21">
      <c r="M93" s="2" t="s">
        <v>30</v>
      </c>
    </row>
  </sheetData>
  <sheetProtection/>
  <dataValidations count="3">
    <dataValidation type="list" allowBlank="1" showInputMessage="1" sqref="D104:D4630">
      <formula1>$R$1:$R$5</formula1>
    </dataValidation>
    <dataValidation type="list" allowBlank="1" showInputMessage="1" showErrorMessage="1" sqref="D4631:D6776">
      <formula1>$R$1:$R$5</formula1>
    </dataValidation>
    <dataValidation type="list" allowBlank="1" showInputMessage="1" showErrorMessage="1" sqref="F4:F6551">
      <formula1>$S$1:$S$2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zoomScale="75" zoomScaleNormal="75" zoomScalePageLayoutView="0" workbookViewId="0" topLeftCell="A1">
      <selection activeCell="O25" sqref="O25"/>
    </sheetView>
  </sheetViews>
  <sheetFormatPr defaultColWidth="9.00390625" defaultRowHeight="13.5"/>
  <cols>
    <col min="1" max="1" width="9.75390625" style="2" customWidth="1"/>
    <col min="2" max="3" width="9.875" style="2" customWidth="1"/>
    <col min="4" max="4" width="19.75390625" style="2" customWidth="1"/>
    <col min="5" max="5" width="17.25390625" style="2" customWidth="1"/>
    <col min="6" max="6" width="6.375" style="2" customWidth="1"/>
    <col min="7" max="7" width="4.375" style="2" customWidth="1"/>
    <col min="8" max="8" width="2.25390625" style="2" customWidth="1"/>
    <col min="9" max="9" width="9.625" style="2" hidden="1" customWidth="1"/>
    <col min="10" max="11" width="9.00390625" style="2" hidden="1" customWidth="1"/>
    <col min="12" max="12" width="9.00390625" style="2" customWidth="1"/>
    <col min="13" max="13" width="17.25390625" style="2" customWidth="1"/>
    <col min="14" max="17" width="18.375" style="2" customWidth="1"/>
    <col min="18" max="16384" width="9.00390625" style="2" customWidth="1"/>
  </cols>
  <sheetData>
    <row r="1" spans="1:19" ht="21">
      <c r="A1" s="1" t="s">
        <v>3</v>
      </c>
      <c r="R1" s="2" t="s">
        <v>1</v>
      </c>
      <c r="S1" s="2" t="s">
        <v>12</v>
      </c>
    </row>
    <row r="2" spans="1:19" ht="21">
      <c r="A2" s="2" t="s">
        <v>8</v>
      </c>
      <c r="B2" s="2" t="s">
        <v>9</v>
      </c>
      <c r="C2" s="2" t="s">
        <v>10</v>
      </c>
      <c r="D2" s="2" t="s">
        <v>2</v>
      </c>
      <c r="E2" s="2" t="s">
        <v>0</v>
      </c>
      <c r="F2" s="2" t="s">
        <v>13</v>
      </c>
      <c r="H2" s="10" t="s">
        <v>18</v>
      </c>
      <c r="I2" s="6"/>
      <c r="J2" s="5" t="s">
        <v>19</v>
      </c>
      <c r="K2" s="6"/>
      <c r="R2" s="2" t="s">
        <v>14</v>
      </c>
      <c r="S2" s="2" t="s">
        <v>16</v>
      </c>
    </row>
    <row r="3" spans="1:18" ht="21">
      <c r="A3" s="2" t="s">
        <v>4</v>
      </c>
      <c r="B3" s="2" t="s">
        <v>5</v>
      </c>
      <c r="C3" s="2" t="s">
        <v>6</v>
      </c>
      <c r="H3" s="5">
        <f>MIN(A:A)</f>
        <v>34</v>
      </c>
      <c r="I3" s="5" t="str">
        <f>IF(H3="","",VLOOKUP(H3,A:E,5,FALSE))</f>
        <v>伊藤先生</v>
      </c>
      <c r="J3" s="5">
        <f>MAX(A:A)</f>
        <v>63.39</v>
      </c>
      <c r="K3" s="5" t="str">
        <f>IF(J3="","",VLOOKUP(J3,A:E,5,FALSE))</f>
        <v>Ａ．Ｍ</v>
      </c>
      <c r="L3" s="3"/>
      <c r="R3" s="2" t="s">
        <v>7</v>
      </c>
    </row>
    <row r="4" spans="1:18" ht="21">
      <c r="A4" s="2">
        <v>63.39</v>
      </c>
      <c r="B4" s="2">
        <v>1.78</v>
      </c>
      <c r="C4" s="2">
        <v>8.18</v>
      </c>
      <c r="D4" s="2" t="s">
        <v>60</v>
      </c>
      <c r="E4" s="2" t="s">
        <v>45</v>
      </c>
      <c r="F4" s="2" t="s">
        <v>28</v>
      </c>
      <c r="M4" s="8" t="s">
        <v>32</v>
      </c>
      <c r="N4" s="8" t="s">
        <v>33</v>
      </c>
      <c r="O4" s="4"/>
      <c r="P4" s="4"/>
      <c r="Q4" s="4"/>
      <c r="R4" s="2" t="s">
        <v>11</v>
      </c>
    </row>
    <row r="5" spans="1:18" ht="21">
      <c r="A5" s="2">
        <v>62.99</v>
      </c>
      <c r="B5" s="2">
        <v>1.13</v>
      </c>
      <c r="C5" s="2">
        <v>6.53</v>
      </c>
      <c r="D5" s="2" t="s">
        <v>30</v>
      </c>
      <c r="E5" s="2" t="s">
        <v>83</v>
      </c>
      <c r="F5" s="2" t="s">
        <v>28</v>
      </c>
      <c r="L5" s="4" t="s">
        <v>20</v>
      </c>
      <c r="M5" s="7" t="str">
        <f>VLOOKUP(SMALL(A:A,1),A:E,5,FALSE)</f>
        <v>伊藤先生</v>
      </c>
      <c r="N5" s="7" t="str">
        <f>VLOOKUP(LARGE(A:A,1),A:E,5,FALSE)</f>
        <v>Ａ．Ｍ</v>
      </c>
      <c r="R5" s="2" t="s">
        <v>17</v>
      </c>
    </row>
    <row r="6" spans="1:18" ht="21">
      <c r="A6" s="12">
        <v>62.29</v>
      </c>
      <c r="B6" s="2">
        <v>2.41</v>
      </c>
      <c r="C6" s="2">
        <v>11.88</v>
      </c>
      <c r="D6" s="2" t="s">
        <v>11</v>
      </c>
      <c r="E6" s="2" t="s">
        <v>56</v>
      </c>
      <c r="F6" s="2" t="s">
        <v>28</v>
      </c>
      <c r="L6" s="4" t="s">
        <v>21</v>
      </c>
      <c r="M6" s="7" t="str">
        <f>VLOOKUP(SMALL(A:A,2),A:E,5,FALSE)</f>
        <v>akimoto</v>
      </c>
      <c r="N6" s="7" t="str">
        <f>VLOOKUP(LARGE(A:A,2),A:E,5,FALSE)</f>
        <v>Ｔ．Ｏ</v>
      </c>
      <c r="R6" s="2" t="s">
        <v>15</v>
      </c>
    </row>
    <row r="7" spans="1:14" ht="21">
      <c r="A7" s="2">
        <v>62.22</v>
      </c>
      <c r="B7" s="2">
        <v>1.87</v>
      </c>
      <c r="C7" s="2">
        <v>10.5</v>
      </c>
      <c r="D7" s="2" t="s">
        <v>42</v>
      </c>
      <c r="E7" s="2" t="s">
        <v>51</v>
      </c>
      <c r="F7" s="2" t="s">
        <v>28</v>
      </c>
      <c r="L7" s="4" t="s">
        <v>22</v>
      </c>
      <c r="M7" s="7" t="str">
        <f>VLOOKUP(SMALL(A:A,3),A:E,5,FALSE)</f>
        <v>Ｓ．Ｔ</v>
      </c>
      <c r="N7" s="7" t="str">
        <f>VLOOKUP(LARGE(A:A,3),A:E,5,FALSE)</f>
        <v>Ａ．Ｎ</v>
      </c>
    </row>
    <row r="8" spans="1:14" ht="21">
      <c r="A8" s="2">
        <v>61.39</v>
      </c>
      <c r="B8" s="2">
        <v>2.67</v>
      </c>
      <c r="C8" s="2">
        <v>12.95</v>
      </c>
      <c r="D8" s="2" t="s">
        <v>1</v>
      </c>
      <c r="E8" s="2" t="s">
        <v>57</v>
      </c>
      <c r="F8" s="2" t="s">
        <v>28</v>
      </c>
      <c r="L8" s="4" t="s">
        <v>23</v>
      </c>
      <c r="M8" s="7" t="str">
        <f>VLOOKUP(SMALL(A:A,4),A:E,5,FALSE)</f>
        <v>Ｙ．Ｍ</v>
      </c>
      <c r="N8" s="7" t="str">
        <f>VLOOKUP(LARGE(A:A,4),A:E,5,FALSE)</f>
        <v>Ｋ．Ｎ</v>
      </c>
    </row>
    <row r="9" spans="1:14" ht="21">
      <c r="A9" s="2">
        <v>61.21</v>
      </c>
      <c r="B9" s="2">
        <v>2.06</v>
      </c>
      <c r="C9" s="2">
        <v>10.12</v>
      </c>
      <c r="D9" s="2" t="s">
        <v>1</v>
      </c>
      <c r="E9" s="2" t="s">
        <v>73</v>
      </c>
      <c r="F9" s="2" t="s">
        <v>28</v>
      </c>
      <c r="I9" s="4" t="s">
        <v>24</v>
      </c>
      <c r="J9" s="7" t="str">
        <f>VLOOKUP(SMALL(A:A,5),A:E,5,FALSE)</f>
        <v>たにＧ先生</v>
      </c>
      <c r="K9" s="7" t="str">
        <f>VLOOKUP(LARGE(A:A,5),A:E,5,FALSE)</f>
        <v>Ｔ．Ｋ</v>
      </c>
      <c r="L9" s="4" t="s">
        <v>24</v>
      </c>
      <c r="M9" s="7" t="str">
        <f>VLOOKUP(SMALL(A:A,5),A:E,5,FALSE)</f>
        <v>たにＧ先生</v>
      </c>
      <c r="N9" s="7" t="str">
        <f>VLOOKUP(LARGE(A:A,5),A:E,5,FALSE)</f>
        <v>Ｔ．Ｋ</v>
      </c>
    </row>
    <row r="10" spans="1:14" ht="21">
      <c r="A10" s="2">
        <v>60.95</v>
      </c>
      <c r="B10" s="2">
        <v>2.07</v>
      </c>
      <c r="C10" s="2">
        <v>11.54</v>
      </c>
      <c r="D10" s="2" t="s">
        <v>1</v>
      </c>
      <c r="E10" s="2" t="s">
        <v>50</v>
      </c>
      <c r="F10" s="2" t="s">
        <v>28</v>
      </c>
      <c r="M10" s="7"/>
      <c r="N10" s="7"/>
    </row>
    <row r="11" spans="1:17" ht="21">
      <c r="A11" s="2">
        <v>60.83</v>
      </c>
      <c r="B11" s="2">
        <v>2.06</v>
      </c>
      <c r="C11" s="2">
        <v>14.33</v>
      </c>
      <c r="D11" s="2" t="s">
        <v>1</v>
      </c>
      <c r="E11" s="2" t="s">
        <v>43</v>
      </c>
      <c r="F11" s="2" t="s">
        <v>28</v>
      </c>
      <c r="M11" s="8" t="s">
        <v>34</v>
      </c>
      <c r="N11" s="8" t="s">
        <v>35</v>
      </c>
      <c r="O11" s="4"/>
      <c r="P11" s="4"/>
      <c r="Q11" s="4"/>
    </row>
    <row r="12" spans="1:14" ht="21">
      <c r="A12" s="2">
        <v>60.56</v>
      </c>
      <c r="B12" s="2">
        <v>2.47</v>
      </c>
      <c r="C12" s="2">
        <v>11.1</v>
      </c>
      <c r="D12" s="2" t="s">
        <v>1</v>
      </c>
      <c r="E12" s="2" t="s">
        <v>66</v>
      </c>
      <c r="F12" s="2" t="s">
        <v>28</v>
      </c>
      <c r="L12" s="4" t="s">
        <v>20</v>
      </c>
      <c r="M12" s="7" t="str">
        <f>VLOOKUP(LARGE(B:B,1),B:E,4,FALSE)</f>
        <v>たにＧ先生</v>
      </c>
      <c r="N12" s="11" t="str">
        <f>VLOOKUP(SMALL(B:B,1),B:E,4,FALSE)</f>
        <v>Ｔ．Ｏ</v>
      </c>
    </row>
    <row r="13" spans="1:14" ht="21">
      <c r="A13" s="2">
        <v>60.52</v>
      </c>
      <c r="B13" s="2">
        <v>1.85</v>
      </c>
      <c r="C13" s="2">
        <v>11.76</v>
      </c>
      <c r="D13" s="2" t="s">
        <v>7</v>
      </c>
      <c r="E13" s="2" t="s">
        <v>85</v>
      </c>
      <c r="F13" s="2" t="s">
        <v>28</v>
      </c>
      <c r="L13" s="4" t="s">
        <v>21</v>
      </c>
      <c r="M13" s="7" t="str">
        <f>VLOOKUP(LARGE(B:B,2),B:E,4,FALSE)</f>
        <v>Ｔ．Ｒ</v>
      </c>
      <c r="N13" s="11" t="str">
        <f>VLOOKUP(SMALL(B:B,2),B:E,4,FALSE)</f>
        <v>Ｙ．Ｔ</v>
      </c>
    </row>
    <row r="14" spans="1:14" ht="21">
      <c r="A14" s="2">
        <v>60.35</v>
      </c>
      <c r="B14" s="2">
        <v>2.53</v>
      </c>
      <c r="C14" s="2">
        <v>12.88</v>
      </c>
      <c r="D14" s="2" t="s">
        <v>30</v>
      </c>
      <c r="E14" s="2" t="s">
        <v>44</v>
      </c>
      <c r="F14" s="2" t="s">
        <v>25</v>
      </c>
      <c r="L14" s="4" t="s">
        <v>22</v>
      </c>
      <c r="M14" s="7" t="str">
        <f>VLOOKUP(LARGE(B:B,3),B:E,4,FALSE)</f>
        <v>鰓</v>
      </c>
      <c r="N14" s="11" t="str">
        <f>VLOOKUP(SMALL(B:B,3),B:E,4,FALSE)</f>
        <v>Ａ．Ｍ</v>
      </c>
    </row>
    <row r="15" spans="1:14" ht="21">
      <c r="A15" s="2">
        <v>59.98</v>
      </c>
      <c r="B15" s="2">
        <v>3.23</v>
      </c>
      <c r="C15" s="2">
        <v>8.73</v>
      </c>
      <c r="D15" s="2" t="s">
        <v>7</v>
      </c>
      <c r="E15" s="2" t="s">
        <v>76</v>
      </c>
      <c r="F15" s="2" t="s">
        <v>28</v>
      </c>
      <c r="L15" s="4" t="s">
        <v>23</v>
      </c>
      <c r="M15" s="7" t="str">
        <f>VLOOKUP(LARGE(B:B,4),B:E,4,FALSE)</f>
        <v>Ｍ．Ｓ</v>
      </c>
      <c r="N15" s="11" t="str">
        <f>VLOOKUP(SMALL(B:B,4),B:E,4,FALSE)</f>
        <v>Ｋ．Ｓ</v>
      </c>
    </row>
    <row r="16" spans="1:14" ht="21">
      <c r="A16" s="2">
        <v>58.82</v>
      </c>
      <c r="B16" s="2">
        <v>2.6</v>
      </c>
      <c r="C16" s="2">
        <v>12.7</v>
      </c>
      <c r="D16" s="2" t="s">
        <v>1</v>
      </c>
      <c r="E16" s="2" t="s">
        <v>81</v>
      </c>
      <c r="F16" s="2" t="s">
        <v>25</v>
      </c>
      <c r="L16" s="4" t="s">
        <v>24</v>
      </c>
      <c r="M16" s="7" t="str">
        <f>VLOOKUP(LARGE(B:B,5),B:E,4,FALSE)</f>
        <v>Ｓ．Ｔ</v>
      </c>
      <c r="N16" s="11" t="str">
        <f>VLOOKUP(SMALL(B:B,5),B:E,4,FALSE)</f>
        <v>Ｋ．Ｎ</v>
      </c>
    </row>
    <row r="17" spans="1:14" ht="21">
      <c r="A17" s="2">
        <v>58.8</v>
      </c>
      <c r="B17" s="2">
        <v>3.34</v>
      </c>
      <c r="C17" s="2">
        <v>11.38</v>
      </c>
      <c r="D17" s="2" t="s">
        <v>1</v>
      </c>
      <c r="E17" s="2" t="s">
        <v>87</v>
      </c>
      <c r="F17" s="2" t="s">
        <v>25</v>
      </c>
      <c r="M17" s="7"/>
      <c r="N17" s="7"/>
    </row>
    <row r="18" spans="1:17" ht="21">
      <c r="A18" s="2">
        <v>58.69</v>
      </c>
      <c r="B18" s="2">
        <v>4.09</v>
      </c>
      <c r="C18" s="2">
        <v>13.65</v>
      </c>
      <c r="D18" s="2" t="s">
        <v>30</v>
      </c>
      <c r="E18" s="2" t="s">
        <v>45</v>
      </c>
      <c r="F18" s="2" t="s">
        <v>28</v>
      </c>
      <c r="M18" s="9" t="s">
        <v>36</v>
      </c>
      <c r="N18" s="9" t="s">
        <v>37</v>
      </c>
      <c r="O18" s="4"/>
      <c r="P18" s="4"/>
      <c r="Q18" s="4"/>
    </row>
    <row r="19" spans="1:14" ht="21">
      <c r="A19" s="2">
        <v>58.46</v>
      </c>
      <c r="B19" s="2">
        <v>3.07</v>
      </c>
      <c r="C19" s="2">
        <v>13.98</v>
      </c>
      <c r="D19" s="2" t="s">
        <v>1</v>
      </c>
      <c r="E19" s="2" t="s">
        <v>71</v>
      </c>
      <c r="F19" s="2" t="s">
        <v>28</v>
      </c>
      <c r="L19" s="4" t="s">
        <v>20</v>
      </c>
      <c r="M19" s="7" t="str">
        <f>VLOOKUP(LARGE(C:C,1),C:E,3,FALSE)</f>
        <v>Ｔ．Ｒ</v>
      </c>
      <c r="N19" s="11" t="str">
        <f>VLOOKUP(SMALL(C:C,1),C:E,3,FALSE)</f>
        <v>Ｔ．Ｏ</v>
      </c>
    </row>
    <row r="20" spans="1:14" ht="21">
      <c r="A20" s="2">
        <v>58.4</v>
      </c>
      <c r="B20" s="2">
        <v>4.36</v>
      </c>
      <c r="C20" s="2">
        <v>11.35</v>
      </c>
      <c r="D20" s="2" t="s">
        <v>7</v>
      </c>
      <c r="E20" s="2" t="s">
        <v>61</v>
      </c>
      <c r="F20" s="2" t="s">
        <v>28</v>
      </c>
      <c r="L20" s="4" t="s">
        <v>21</v>
      </c>
      <c r="M20" s="7" t="str">
        <f>VLOOKUP(LARGE(C:C,2),C:E,3,FALSE)</f>
        <v>Ｙ．Ｍ</v>
      </c>
      <c r="N20" s="11" t="str">
        <f>VLOOKUP(SMALL(C:C,2),C:E,3,FALSE)</f>
        <v>Ａ．Ｍ</v>
      </c>
    </row>
    <row r="21" spans="1:14" ht="21">
      <c r="A21" s="2">
        <v>58.25</v>
      </c>
      <c r="B21" s="2">
        <v>5.48</v>
      </c>
      <c r="C21" s="2">
        <v>14.36</v>
      </c>
      <c r="D21" s="2" t="s">
        <v>1</v>
      </c>
      <c r="E21" s="2" t="s">
        <v>43</v>
      </c>
      <c r="F21" s="2" t="s">
        <v>28</v>
      </c>
      <c r="L21" s="4" t="s">
        <v>22</v>
      </c>
      <c r="M21" s="7" t="str">
        <f>VLOOKUP(LARGE(C:C,3),C:E,3,FALSE)</f>
        <v>Ｔ．Ｋ</v>
      </c>
      <c r="N21" s="11" t="str">
        <f>VLOOKUP(SMALL(C:C,3),C:E,3,FALSE)</f>
        <v>Ｏ．Ｍ</v>
      </c>
    </row>
    <row r="22" spans="1:14" ht="21">
      <c r="A22" s="2">
        <v>57.82</v>
      </c>
      <c r="B22" s="2">
        <v>7.61</v>
      </c>
      <c r="C22" s="2">
        <v>12.25</v>
      </c>
      <c r="D22" s="2" t="s">
        <v>1</v>
      </c>
      <c r="E22" s="2" t="s">
        <v>69</v>
      </c>
      <c r="F22" s="2" t="s">
        <v>28</v>
      </c>
      <c r="L22" s="4" t="s">
        <v>23</v>
      </c>
      <c r="M22" s="7" t="str">
        <f>VLOOKUP(LARGE(C:C,4),C:E,3,FALSE)</f>
        <v>Ｓ．Ｄ</v>
      </c>
      <c r="N22" s="11" t="str">
        <f>VLOOKUP(SMALL(C:C,4),C:E,3,FALSE)</f>
        <v>Ｎ．Ｆ</v>
      </c>
    </row>
    <row r="23" spans="1:14" ht="21">
      <c r="A23" s="2">
        <v>57.78</v>
      </c>
      <c r="B23" s="2">
        <v>3.72</v>
      </c>
      <c r="C23" s="2">
        <v>13.06</v>
      </c>
      <c r="D23" s="2" t="s">
        <v>1</v>
      </c>
      <c r="E23" s="2" t="s">
        <v>59</v>
      </c>
      <c r="F23" s="2" t="s">
        <v>28</v>
      </c>
      <c r="L23" s="4" t="s">
        <v>24</v>
      </c>
      <c r="M23" s="7" t="str">
        <f>VLOOKUP(LARGE(C:C,5),C:E,3,FALSE)</f>
        <v>Ｍ．Ｓ</v>
      </c>
      <c r="N23" s="11" t="str">
        <f>VLOOKUP(SMALL(C:C,5),C:E,3,FALSE)</f>
        <v>Ｋ．Ｎ</v>
      </c>
    </row>
    <row r="24" spans="1:6" ht="21">
      <c r="A24" s="2">
        <v>57.31</v>
      </c>
      <c r="B24" s="2">
        <v>1.23</v>
      </c>
      <c r="C24" s="2">
        <v>11.49</v>
      </c>
      <c r="D24" s="2" t="s">
        <v>7</v>
      </c>
      <c r="E24" s="2" t="s">
        <v>53</v>
      </c>
      <c r="F24" s="2" t="s">
        <v>25</v>
      </c>
    </row>
    <row r="25" spans="1:6" ht="21">
      <c r="A25" s="2">
        <v>56.82</v>
      </c>
      <c r="B25" s="2">
        <v>4.72</v>
      </c>
      <c r="C25" s="2">
        <v>16.92</v>
      </c>
      <c r="D25" s="2" t="s">
        <v>7</v>
      </c>
      <c r="E25" s="2" t="s">
        <v>77</v>
      </c>
      <c r="F25" s="2" t="s">
        <v>25</v>
      </c>
    </row>
    <row r="26" spans="1:12" ht="21">
      <c r="A26" s="2">
        <v>56.62</v>
      </c>
      <c r="B26" s="2">
        <v>5.51</v>
      </c>
      <c r="C26" s="2">
        <v>17.98</v>
      </c>
      <c r="D26" s="2" t="s">
        <v>1</v>
      </c>
      <c r="E26" s="2" t="s">
        <v>63</v>
      </c>
      <c r="F26" s="2" t="s">
        <v>28</v>
      </c>
      <c r="L26" s="4"/>
    </row>
    <row r="27" spans="1:12" ht="21">
      <c r="A27" s="2">
        <v>55.82</v>
      </c>
      <c r="B27" s="2">
        <v>4.35</v>
      </c>
      <c r="C27" s="2">
        <v>16.27</v>
      </c>
      <c r="D27" s="2" t="s">
        <v>40</v>
      </c>
      <c r="E27" s="2" t="s">
        <v>49</v>
      </c>
      <c r="F27" s="2" t="s">
        <v>28</v>
      </c>
      <c r="L27" s="4"/>
    </row>
    <row r="28" spans="1:12" ht="21">
      <c r="A28" s="2">
        <v>54.97</v>
      </c>
      <c r="B28" s="2">
        <v>7.51</v>
      </c>
      <c r="C28" s="2">
        <v>17.41</v>
      </c>
      <c r="D28" s="2" t="s">
        <v>1</v>
      </c>
      <c r="E28" s="2" t="s">
        <v>67</v>
      </c>
      <c r="F28" s="2" t="s">
        <v>25</v>
      </c>
      <c r="L28" s="4"/>
    </row>
    <row r="29" spans="1:12" ht="21">
      <c r="A29" s="2">
        <v>54.04</v>
      </c>
      <c r="B29" s="2">
        <v>5.28</v>
      </c>
      <c r="C29" s="2">
        <v>16.99</v>
      </c>
      <c r="D29" s="2" t="s">
        <v>39</v>
      </c>
      <c r="E29" s="2" t="s">
        <v>48</v>
      </c>
      <c r="F29" s="2" t="s">
        <v>25</v>
      </c>
      <c r="L29" s="4"/>
    </row>
    <row r="30" spans="1:12" ht="21">
      <c r="A30" s="2">
        <v>53.55</v>
      </c>
      <c r="B30" s="2">
        <v>5.95</v>
      </c>
      <c r="C30" s="2">
        <v>16.56</v>
      </c>
      <c r="D30" s="2" t="s">
        <v>1</v>
      </c>
      <c r="E30" s="2" t="s">
        <v>65</v>
      </c>
      <c r="F30" s="2" t="s">
        <v>25</v>
      </c>
      <c r="L30" s="4"/>
    </row>
    <row r="31" spans="1:13" ht="21">
      <c r="A31" s="2">
        <v>52.95</v>
      </c>
      <c r="B31" s="2">
        <v>6.34</v>
      </c>
      <c r="C31" s="2">
        <v>18.25</v>
      </c>
      <c r="D31" s="2" t="s">
        <v>7</v>
      </c>
      <c r="E31" s="2" t="s">
        <v>86</v>
      </c>
      <c r="F31" s="2" t="s">
        <v>28</v>
      </c>
      <c r="M31" s="7"/>
    </row>
    <row r="32" spans="1:6" ht="21">
      <c r="A32" s="2">
        <v>51.91</v>
      </c>
      <c r="B32" s="2">
        <v>7.43</v>
      </c>
      <c r="C32" s="2">
        <v>14.48</v>
      </c>
      <c r="D32" s="2" t="s">
        <v>30</v>
      </c>
      <c r="E32" s="2" t="s">
        <v>82</v>
      </c>
      <c r="F32" s="2" t="s">
        <v>25</v>
      </c>
    </row>
    <row r="33" spans="1:6" ht="21">
      <c r="A33" s="2">
        <v>49.8</v>
      </c>
      <c r="B33" s="2">
        <v>6.69</v>
      </c>
      <c r="C33" s="2">
        <v>15.68</v>
      </c>
      <c r="D33" s="2" t="s">
        <v>30</v>
      </c>
      <c r="E33" s="2" t="s">
        <v>84</v>
      </c>
      <c r="F33" s="2" t="s">
        <v>25</v>
      </c>
    </row>
    <row r="34" spans="1:6" ht="21">
      <c r="A34" s="2">
        <v>49.79</v>
      </c>
      <c r="B34" s="2">
        <v>8.03</v>
      </c>
      <c r="C34" s="2">
        <v>16.32</v>
      </c>
      <c r="D34" s="2" t="s">
        <v>26</v>
      </c>
      <c r="E34" s="2" t="s">
        <v>27</v>
      </c>
      <c r="F34" s="2" t="s">
        <v>25</v>
      </c>
    </row>
    <row r="35" spans="1:6" ht="21">
      <c r="A35" s="2">
        <v>49.63</v>
      </c>
      <c r="B35" s="2">
        <v>7.8</v>
      </c>
      <c r="C35" s="2">
        <v>17.61</v>
      </c>
      <c r="D35" s="2" t="s">
        <v>7</v>
      </c>
      <c r="E35" s="2" t="s">
        <v>79</v>
      </c>
      <c r="F35" s="2" t="s">
        <v>25</v>
      </c>
    </row>
    <row r="36" spans="1:6" ht="21">
      <c r="A36" s="2">
        <v>49.62</v>
      </c>
      <c r="B36" s="2">
        <v>7.93</v>
      </c>
      <c r="C36" s="2">
        <v>19.51</v>
      </c>
      <c r="D36" s="2" t="s">
        <v>29</v>
      </c>
      <c r="E36" s="2" t="s">
        <v>57</v>
      </c>
      <c r="F36" s="2" t="s">
        <v>25</v>
      </c>
    </row>
    <row r="37" spans="1:6" ht="21">
      <c r="A37" s="2">
        <v>49.62</v>
      </c>
      <c r="B37" s="2">
        <v>7.67</v>
      </c>
      <c r="C37" s="2">
        <v>19.42</v>
      </c>
      <c r="D37" s="2" t="s">
        <v>1</v>
      </c>
      <c r="E37" s="2" t="s">
        <v>80</v>
      </c>
      <c r="F37" s="2" t="s">
        <v>25</v>
      </c>
    </row>
    <row r="38" spans="1:6" ht="21">
      <c r="A38" s="2">
        <v>49.16</v>
      </c>
      <c r="B38" s="2">
        <v>7.56</v>
      </c>
      <c r="C38" s="2">
        <v>18.66</v>
      </c>
      <c r="D38" s="2" t="s">
        <v>39</v>
      </c>
      <c r="E38" s="2" t="s">
        <v>46</v>
      </c>
      <c r="F38" s="2" t="s">
        <v>25</v>
      </c>
    </row>
    <row r="39" spans="1:6" ht="21">
      <c r="A39" s="2">
        <v>49.1</v>
      </c>
      <c r="B39" s="2">
        <v>9.32</v>
      </c>
      <c r="C39" s="2">
        <v>19.37</v>
      </c>
      <c r="D39" s="2" t="s">
        <v>7</v>
      </c>
      <c r="E39" s="2" t="s">
        <v>64</v>
      </c>
      <c r="F39" s="2" t="s">
        <v>25</v>
      </c>
    </row>
    <row r="40" spans="1:6" ht="21">
      <c r="A40" s="2">
        <v>48.79</v>
      </c>
      <c r="B40" s="2">
        <v>9.02</v>
      </c>
      <c r="C40" s="2">
        <v>18.15</v>
      </c>
      <c r="D40" s="2" t="s">
        <v>7</v>
      </c>
      <c r="E40" s="2" t="s">
        <v>57</v>
      </c>
      <c r="F40" s="2" t="s">
        <v>25</v>
      </c>
    </row>
    <row r="41" spans="1:6" ht="21">
      <c r="A41" s="2">
        <v>48.61</v>
      </c>
      <c r="B41" s="2">
        <v>6.39</v>
      </c>
      <c r="C41" s="2">
        <v>18.39</v>
      </c>
      <c r="D41" s="2" t="s">
        <v>1</v>
      </c>
      <c r="E41" s="2" t="s">
        <v>75</v>
      </c>
      <c r="F41" s="2" t="s">
        <v>28</v>
      </c>
    </row>
    <row r="42" spans="1:6" ht="21">
      <c r="A42" s="2">
        <v>48.38</v>
      </c>
      <c r="B42" s="2">
        <v>9.83</v>
      </c>
      <c r="C42" s="2">
        <v>20.54</v>
      </c>
      <c r="D42" s="2" t="s">
        <v>1</v>
      </c>
      <c r="E42" s="2" t="s">
        <v>72</v>
      </c>
      <c r="F42" s="2" t="s">
        <v>25</v>
      </c>
    </row>
    <row r="43" spans="1:6" ht="21">
      <c r="A43" s="2">
        <v>48.21</v>
      </c>
      <c r="B43" s="2">
        <v>8.28</v>
      </c>
      <c r="C43" s="2">
        <v>19</v>
      </c>
      <c r="D43" s="2" t="s">
        <v>7</v>
      </c>
      <c r="E43" s="2" t="s">
        <v>78</v>
      </c>
      <c r="F43" s="2" t="s">
        <v>25</v>
      </c>
    </row>
    <row r="44" spans="1:6" ht="21">
      <c r="A44" s="2">
        <v>48.17</v>
      </c>
      <c r="B44" s="2">
        <v>7.86</v>
      </c>
      <c r="C44" s="2">
        <v>18.56</v>
      </c>
      <c r="D44" s="2" t="s">
        <v>14</v>
      </c>
      <c r="E44" s="2" t="s">
        <v>62</v>
      </c>
      <c r="F44" s="2" t="s">
        <v>25</v>
      </c>
    </row>
    <row r="45" spans="1:6" ht="21">
      <c r="A45" s="2">
        <v>47.9</v>
      </c>
      <c r="B45" s="2">
        <v>9.15</v>
      </c>
      <c r="C45" s="2">
        <v>19.06</v>
      </c>
      <c r="D45" s="2" t="s">
        <v>1</v>
      </c>
      <c r="E45" s="2" t="s">
        <v>64</v>
      </c>
      <c r="F45" s="2" t="s">
        <v>25</v>
      </c>
    </row>
    <row r="46" spans="1:6" ht="21">
      <c r="A46" s="2">
        <v>47.66</v>
      </c>
      <c r="B46" s="2">
        <v>8.19</v>
      </c>
      <c r="C46" s="2">
        <v>15.35</v>
      </c>
      <c r="D46" s="2" t="s">
        <v>7</v>
      </c>
      <c r="E46" s="2" t="s">
        <v>71</v>
      </c>
      <c r="F46" s="2" t="s">
        <v>25</v>
      </c>
    </row>
    <row r="47" spans="1:6" ht="21">
      <c r="A47" s="2">
        <v>47.46</v>
      </c>
      <c r="B47" s="2">
        <v>9.78</v>
      </c>
      <c r="C47" s="2">
        <v>18.24</v>
      </c>
      <c r="D47" s="2" t="s">
        <v>1</v>
      </c>
      <c r="E47" s="2" t="s">
        <v>68</v>
      </c>
      <c r="F47" s="2" t="s">
        <v>25</v>
      </c>
    </row>
    <row r="48" spans="1:6" ht="21">
      <c r="A48" s="2">
        <v>47</v>
      </c>
      <c r="B48" s="2">
        <v>8.5</v>
      </c>
      <c r="C48" s="2">
        <v>18.41</v>
      </c>
      <c r="D48" s="2" t="s">
        <v>1</v>
      </c>
      <c r="E48" s="2" t="s">
        <v>44</v>
      </c>
      <c r="F48" s="2" t="s">
        <v>25</v>
      </c>
    </row>
    <row r="49" spans="1:6" ht="21">
      <c r="A49" s="2">
        <v>45.84</v>
      </c>
      <c r="B49" s="2">
        <v>10.44</v>
      </c>
      <c r="C49" s="2">
        <v>18.48</v>
      </c>
      <c r="D49" s="2" t="s">
        <v>26</v>
      </c>
      <c r="E49" s="2" t="s">
        <v>38</v>
      </c>
      <c r="F49" s="2" t="s">
        <v>25</v>
      </c>
    </row>
    <row r="50" spans="1:6" ht="21">
      <c r="A50" s="2">
        <v>45.55</v>
      </c>
      <c r="B50" s="2">
        <v>8.14</v>
      </c>
      <c r="C50" s="2">
        <v>20.24</v>
      </c>
      <c r="D50" s="2" t="s">
        <v>1</v>
      </c>
      <c r="E50" s="2" t="s">
        <v>69</v>
      </c>
      <c r="F50" s="2" t="s">
        <v>25</v>
      </c>
    </row>
    <row r="51" spans="1:6" ht="21">
      <c r="A51" s="2">
        <v>43.37</v>
      </c>
      <c r="B51" s="2">
        <v>9.16</v>
      </c>
      <c r="C51" s="2">
        <v>19.03</v>
      </c>
      <c r="D51" s="2" t="s">
        <v>1</v>
      </c>
      <c r="E51" s="2" t="s">
        <v>74</v>
      </c>
      <c r="F51" s="2" t="s">
        <v>25</v>
      </c>
    </row>
    <row r="52" spans="1:6" ht="21">
      <c r="A52" s="2">
        <v>36.54</v>
      </c>
      <c r="B52" s="2">
        <v>8.85</v>
      </c>
      <c r="C52" s="2">
        <v>14.02</v>
      </c>
      <c r="D52" s="2" t="s">
        <v>39</v>
      </c>
      <c r="E52" s="2" t="s">
        <v>47</v>
      </c>
      <c r="F52" s="2" t="s">
        <v>25</v>
      </c>
    </row>
    <row r="53" spans="1:6" ht="21">
      <c r="A53" s="2">
        <v>34</v>
      </c>
      <c r="B53" s="2">
        <v>8.41</v>
      </c>
      <c r="C53" s="2">
        <v>12.2</v>
      </c>
      <c r="D53" s="2" t="s">
        <v>26</v>
      </c>
      <c r="E53" s="2" t="s">
        <v>41</v>
      </c>
      <c r="F53" s="2" t="s">
        <v>25</v>
      </c>
    </row>
    <row r="69" ht="21">
      <c r="M69" s="2" t="s">
        <v>31</v>
      </c>
    </row>
    <row r="93" ht="21">
      <c r="M93" s="2" t="s">
        <v>30</v>
      </c>
    </row>
  </sheetData>
  <sheetProtection/>
  <dataValidations count="3">
    <dataValidation type="list" allowBlank="1" showInputMessage="1" sqref="D104:D4630">
      <formula1>$R$1:$R$5</formula1>
    </dataValidation>
    <dataValidation type="list" allowBlank="1" showInputMessage="1" showErrorMessage="1" sqref="D4631:D6776">
      <formula1>$R$1:$R$5</formula1>
    </dataValidation>
    <dataValidation type="list" allowBlank="1" showInputMessage="1" showErrorMessage="1" sqref="F4:F6551">
      <formula1>$S$1:$S$2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3"/>
  <sheetViews>
    <sheetView zoomScale="75" zoomScaleNormal="75" zoomScalePageLayoutView="0" workbookViewId="0" topLeftCell="A1">
      <selection activeCell="A4" sqref="A4:F53"/>
    </sheetView>
  </sheetViews>
  <sheetFormatPr defaultColWidth="9.00390625" defaultRowHeight="13.5"/>
  <cols>
    <col min="1" max="1" width="9.75390625" style="2" customWidth="1"/>
    <col min="2" max="3" width="9.875" style="2" customWidth="1"/>
    <col min="4" max="4" width="19.75390625" style="2" customWidth="1"/>
    <col min="5" max="5" width="17.25390625" style="2" customWidth="1"/>
    <col min="6" max="6" width="6.375" style="2" customWidth="1"/>
    <col min="7" max="7" width="4.375" style="2" customWidth="1"/>
    <col min="8" max="8" width="2.25390625" style="2" customWidth="1"/>
    <col min="9" max="9" width="9.625" style="2" hidden="1" customWidth="1"/>
    <col min="10" max="11" width="9.00390625" style="2" hidden="1" customWidth="1"/>
    <col min="12" max="12" width="9.00390625" style="2" customWidth="1"/>
    <col min="13" max="13" width="17.25390625" style="2" customWidth="1"/>
    <col min="14" max="17" width="18.375" style="2" customWidth="1"/>
    <col min="18" max="16384" width="9.00390625" style="2" customWidth="1"/>
  </cols>
  <sheetData>
    <row r="1" spans="1:19" ht="21">
      <c r="A1" s="1" t="s">
        <v>3</v>
      </c>
      <c r="R1" s="2" t="s">
        <v>1</v>
      </c>
      <c r="S1" s="2" t="s">
        <v>12</v>
      </c>
    </row>
    <row r="2" spans="1:19" ht="21">
      <c r="A2" s="2" t="s">
        <v>8</v>
      </c>
      <c r="B2" s="2" t="s">
        <v>9</v>
      </c>
      <c r="C2" s="2" t="s">
        <v>10</v>
      </c>
      <c r="D2" s="2" t="s">
        <v>2</v>
      </c>
      <c r="E2" s="2" t="s">
        <v>0</v>
      </c>
      <c r="F2" s="2" t="s">
        <v>13</v>
      </c>
      <c r="H2" s="10" t="s">
        <v>18</v>
      </c>
      <c r="I2" s="6"/>
      <c r="J2" s="5" t="s">
        <v>19</v>
      </c>
      <c r="K2" s="6"/>
      <c r="R2" s="2" t="s">
        <v>14</v>
      </c>
      <c r="S2" s="2" t="s">
        <v>16</v>
      </c>
    </row>
    <row r="3" spans="1:18" ht="21">
      <c r="A3" s="2" t="s">
        <v>4</v>
      </c>
      <c r="B3" s="2" t="s">
        <v>5</v>
      </c>
      <c r="C3" s="2" t="s">
        <v>6</v>
      </c>
      <c r="H3" s="5">
        <f>MIN(A:A)</f>
        <v>34</v>
      </c>
      <c r="I3" s="5" t="str">
        <f>IF(H3="","",VLOOKUP(H3,A:E,5,FALSE))</f>
        <v>伊藤先生</v>
      </c>
      <c r="J3" s="5">
        <f>MAX(A:A)</f>
        <v>63.39</v>
      </c>
      <c r="K3" s="5" t="str">
        <f>IF(J3="","",VLOOKUP(J3,A:E,5,FALSE))</f>
        <v>Ａ．Ｍ</v>
      </c>
      <c r="L3" s="3"/>
      <c r="R3" s="2" t="s">
        <v>7</v>
      </c>
    </row>
    <row r="4" spans="1:18" ht="21">
      <c r="A4" s="2">
        <v>45.84</v>
      </c>
      <c r="B4" s="2">
        <v>10.44</v>
      </c>
      <c r="C4" s="2">
        <v>18.48</v>
      </c>
      <c r="D4" s="2" t="s">
        <v>26</v>
      </c>
      <c r="E4" s="2" t="s">
        <v>38</v>
      </c>
      <c r="F4" s="2" t="s">
        <v>25</v>
      </c>
      <c r="M4" s="8" t="s">
        <v>32</v>
      </c>
      <c r="N4" s="8" t="s">
        <v>33</v>
      </c>
      <c r="O4" s="4"/>
      <c r="P4" s="4"/>
      <c r="Q4" s="4"/>
      <c r="R4" s="2" t="s">
        <v>11</v>
      </c>
    </row>
    <row r="5" spans="1:18" ht="21">
      <c r="A5" s="2">
        <v>48.38</v>
      </c>
      <c r="B5" s="2">
        <v>9.83</v>
      </c>
      <c r="C5" s="2">
        <v>20.54</v>
      </c>
      <c r="D5" s="2" t="s">
        <v>1</v>
      </c>
      <c r="E5" s="2" t="s">
        <v>72</v>
      </c>
      <c r="F5" s="2" t="s">
        <v>25</v>
      </c>
      <c r="L5" s="4" t="s">
        <v>20</v>
      </c>
      <c r="M5" s="7" t="str">
        <f>VLOOKUP(SMALL(A:A,1),A:E,5,FALSE)</f>
        <v>伊藤先生</v>
      </c>
      <c r="N5" s="7" t="str">
        <f>VLOOKUP(LARGE(A:A,1),A:E,5,FALSE)</f>
        <v>Ａ．Ｍ</v>
      </c>
      <c r="R5" s="2" t="s">
        <v>17</v>
      </c>
    </row>
    <row r="6" spans="1:18" ht="21">
      <c r="A6" s="2">
        <v>47.46</v>
      </c>
      <c r="B6" s="2">
        <v>9.78</v>
      </c>
      <c r="C6" s="2">
        <v>18.24</v>
      </c>
      <c r="D6" s="2" t="s">
        <v>1</v>
      </c>
      <c r="E6" s="2" t="s">
        <v>68</v>
      </c>
      <c r="F6" s="2" t="s">
        <v>25</v>
      </c>
      <c r="L6" s="4" t="s">
        <v>21</v>
      </c>
      <c r="M6" s="7" t="str">
        <f>VLOOKUP(SMALL(A:A,2),A:E,5,FALSE)</f>
        <v>akimoto</v>
      </c>
      <c r="N6" s="7" t="str">
        <f>VLOOKUP(LARGE(A:A,2),A:E,5,FALSE)</f>
        <v>Ｔ．Ｏ</v>
      </c>
      <c r="R6" s="2" t="s">
        <v>15</v>
      </c>
    </row>
    <row r="7" spans="1:14" ht="21">
      <c r="A7" s="2">
        <v>49.1</v>
      </c>
      <c r="B7" s="2">
        <v>9.32</v>
      </c>
      <c r="C7" s="2">
        <v>19.37</v>
      </c>
      <c r="D7" s="2" t="s">
        <v>7</v>
      </c>
      <c r="E7" s="2" t="s">
        <v>64</v>
      </c>
      <c r="F7" s="2" t="s">
        <v>25</v>
      </c>
      <c r="L7" s="4" t="s">
        <v>22</v>
      </c>
      <c r="M7" s="7" t="str">
        <f>VLOOKUP(SMALL(A:A,3),A:E,5,FALSE)</f>
        <v>Ｓ．Ｔ</v>
      </c>
      <c r="N7" s="7" t="str">
        <f>VLOOKUP(LARGE(A:A,3),A:E,5,FALSE)</f>
        <v>Ａ．Ｎ</v>
      </c>
    </row>
    <row r="8" spans="1:14" ht="21">
      <c r="A8" s="2">
        <v>43.37</v>
      </c>
      <c r="B8" s="2">
        <v>9.16</v>
      </c>
      <c r="C8" s="2">
        <v>19.03</v>
      </c>
      <c r="D8" s="2" t="s">
        <v>1</v>
      </c>
      <c r="E8" s="2" t="s">
        <v>74</v>
      </c>
      <c r="F8" s="2" t="s">
        <v>25</v>
      </c>
      <c r="L8" s="4" t="s">
        <v>23</v>
      </c>
      <c r="M8" s="7" t="str">
        <f>VLOOKUP(SMALL(A:A,4),A:E,5,FALSE)</f>
        <v>Ｙ．Ｍ</v>
      </c>
      <c r="N8" s="7" t="str">
        <f>VLOOKUP(LARGE(A:A,4),A:E,5,FALSE)</f>
        <v>Ｋ．Ｎ</v>
      </c>
    </row>
    <row r="9" spans="1:14" ht="21">
      <c r="A9" s="2">
        <v>47.9</v>
      </c>
      <c r="B9" s="2">
        <v>9.15</v>
      </c>
      <c r="C9" s="2">
        <v>19.06</v>
      </c>
      <c r="D9" s="2" t="s">
        <v>1</v>
      </c>
      <c r="E9" s="2" t="s">
        <v>64</v>
      </c>
      <c r="F9" s="2" t="s">
        <v>25</v>
      </c>
      <c r="I9" s="4" t="s">
        <v>24</v>
      </c>
      <c r="J9" s="7" t="str">
        <f>VLOOKUP(SMALL(A:A,5),A:E,5,FALSE)</f>
        <v>たにＧ先生</v>
      </c>
      <c r="K9" s="7" t="str">
        <f>VLOOKUP(LARGE(A:A,5),A:E,5,FALSE)</f>
        <v>Ｔ．Ｋ</v>
      </c>
      <c r="L9" s="4" t="s">
        <v>24</v>
      </c>
      <c r="M9" s="7" t="str">
        <f>VLOOKUP(SMALL(A:A,5),A:E,5,FALSE)</f>
        <v>たにＧ先生</v>
      </c>
      <c r="N9" s="7" t="str">
        <f>VLOOKUP(LARGE(A:A,5),A:E,5,FALSE)</f>
        <v>Ｔ．Ｋ</v>
      </c>
    </row>
    <row r="10" spans="1:14" ht="21">
      <c r="A10" s="2">
        <v>48.79</v>
      </c>
      <c r="B10" s="2">
        <v>9.02</v>
      </c>
      <c r="C10" s="2">
        <v>18.15</v>
      </c>
      <c r="D10" s="2" t="s">
        <v>7</v>
      </c>
      <c r="E10" s="2" t="s">
        <v>57</v>
      </c>
      <c r="F10" s="2" t="s">
        <v>25</v>
      </c>
      <c r="M10" s="7"/>
      <c r="N10" s="7"/>
    </row>
    <row r="11" spans="1:17" ht="21">
      <c r="A11" s="2">
        <v>36.54</v>
      </c>
      <c r="B11" s="2">
        <v>8.85</v>
      </c>
      <c r="C11" s="2">
        <v>14.02</v>
      </c>
      <c r="D11" s="2" t="s">
        <v>39</v>
      </c>
      <c r="E11" s="2" t="s">
        <v>47</v>
      </c>
      <c r="F11" s="2" t="s">
        <v>25</v>
      </c>
      <c r="M11" s="8" t="s">
        <v>34</v>
      </c>
      <c r="N11" s="8" t="s">
        <v>35</v>
      </c>
      <c r="O11" s="4"/>
      <c r="P11" s="4"/>
      <c r="Q11" s="4"/>
    </row>
    <row r="12" spans="1:14" ht="21">
      <c r="A12" s="2">
        <v>47</v>
      </c>
      <c r="B12" s="2">
        <v>8.5</v>
      </c>
      <c r="C12" s="2">
        <v>18.41</v>
      </c>
      <c r="D12" s="2" t="s">
        <v>1</v>
      </c>
      <c r="E12" s="2" t="s">
        <v>44</v>
      </c>
      <c r="F12" s="2" t="s">
        <v>25</v>
      </c>
      <c r="L12" s="4" t="s">
        <v>20</v>
      </c>
      <c r="M12" s="7" t="str">
        <f>VLOOKUP(LARGE(B:B,1),B:E,4,FALSE)</f>
        <v>たにＧ先生</v>
      </c>
      <c r="N12" s="11" t="str">
        <f>VLOOKUP(SMALL(B:B,1),B:E,4,FALSE)</f>
        <v>Ｔ．Ｏ</v>
      </c>
    </row>
    <row r="13" spans="1:14" ht="21">
      <c r="A13" s="2">
        <v>34</v>
      </c>
      <c r="B13" s="2">
        <v>8.41</v>
      </c>
      <c r="C13" s="2">
        <v>12.2</v>
      </c>
      <c r="D13" s="2" t="s">
        <v>26</v>
      </c>
      <c r="E13" s="2" t="s">
        <v>41</v>
      </c>
      <c r="F13" s="2" t="s">
        <v>25</v>
      </c>
      <c r="L13" s="4" t="s">
        <v>21</v>
      </c>
      <c r="M13" s="7" t="str">
        <f>VLOOKUP(LARGE(B:B,2),B:E,4,FALSE)</f>
        <v>Ｔ．Ｒ</v>
      </c>
      <c r="N13" s="11" t="str">
        <f>VLOOKUP(SMALL(B:B,2),B:E,4,FALSE)</f>
        <v>Ｙ．Ｔ</v>
      </c>
    </row>
    <row r="14" spans="1:14" ht="21">
      <c r="A14" s="2">
        <v>48.21</v>
      </c>
      <c r="B14" s="2">
        <v>8.28</v>
      </c>
      <c r="C14" s="2">
        <v>19</v>
      </c>
      <c r="D14" s="2" t="s">
        <v>7</v>
      </c>
      <c r="E14" s="2" t="s">
        <v>78</v>
      </c>
      <c r="F14" s="2" t="s">
        <v>25</v>
      </c>
      <c r="L14" s="4" t="s">
        <v>22</v>
      </c>
      <c r="M14" s="7" t="str">
        <f>VLOOKUP(LARGE(B:B,3),B:E,4,FALSE)</f>
        <v>鰓</v>
      </c>
      <c r="N14" s="11" t="str">
        <f>VLOOKUP(SMALL(B:B,3),B:E,4,FALSE)</f>
        <v>Ａ．Ｍ</v>
      </c>
    </row>
    <row r="15" spans="1:14" ht="21">
      <c r="A15" s="2">
        <v>47.66</v>
      </c>
      <c r="B15" s="2">
        <v>8.19</v>
      </c>
      <c r="C15" s="2">
        <v>15.35</v>
      </c>
      <c r="D15" s="2" t="s">
        <v>7</v>
      </c>
      <c r="E15" s="2" t="s">
        <v>71</v>
      </c>
      <c r="F15" s="2" t="s">
        <v>25</v>
      </c>
      <c r="L15" s="4" t="s">
        <v>23</v>
      </c>
      <c r="M15" s="7" t="str">
        <f>VLOOKUP(LARGE(B:B,4),B:E,4,FALSE)</f>
        <v>Ｍ．Ｓ</v>
      </c>
      <c r="N15" s="11" t="str">
        <f>VLOOKUP(SMALL(B:B,4),B:E,4,FALSE)</f>
        <v>Ｋ．Ｓ</v>
      </c>
    </row>
    <row r="16" spans="1:14" ht="21">
      <c r="A16" s="2">
        <v>45.55</v>
      </c>
      <c r="B16" s="2">
        <v>8.14</v>
      </c>
      <c r="C16" s="2">
        <v>20.24</v>
      </c>
      <c r="D16" s="2" t="s">
        <v>1</v>
      </c>
      <c r="E16" s="2" t="s">
        <v>69</v>
      </c>
      <c r="F16" s="2" t="s">
        <v>25</v>
      </c>
      <c r="L16" s="4" t="s">
        <v>24</v>
      </c>
      <c r="M16" s="7" t="str">
        <f>VLOOKUP(LARGE(B:B,5),B:E,4,FALSE)</f>
        <v>Ｓ．Ｔ</v>
      </c>
      <c r="N16" s="11" t="str">
        <f>VLOOKUP(SMALL(B:B,5),B:E,4,FALSE)</f>
        <v>Ｋ．Ｎ</v>
      </c>
    </row>
    <row r="17" spans="1:14" ht="21">
      <c r="A17" s="2">
        <v>49.79</v>
      </c>
      <c r="B17" s="2">
        <v>8.03</v>
      </c>
      <c r="C17" s="2">
        <v>16.32</v>
      </c>
      <c r="D17" s="2" t="s">
        <v>26</v>
      </c>
      <c r="E17" s="2" t="s">
        <v>27</v>
      </c>
      <c r="F17" s="2" t="s">
        <v>25</v>
      </c>
      <c r="M17" s="7"/>
      <c r="N17" s="7"/>
    </row>
    <row r="18" spans="1:17" ht="21">
      <c r="A18" s="2">
        <v>49.62</v>
      </c>
      <c r="B18" s="2">
        <v>7.93</v>
      </c>
      <c r="C18" s="2">
        <v>19.51</v>
      </c>
      <c r="D18" s="2" t="s">
        <v>29</v>
      </c>
      <c r="E18" s="2" t="s">
        <v>57</v>
      </c>
      <c r="F18" s="2" t="s">
        <v>25</v>
      </c>
      <c r="M18" s="9" t="s">
        <v>36</v>
      </c>
      <c r="N18" s="9" t="s">
        <v>37</v>
      </c>
      <c r="O18" s="4"/>
      <c r="P18" s="4"/>
      <c r="Q18" s="4"/>
    </row>
    <row r="19" spans="1:14" ht="21">
      <c r="A19" s="2">
        <v>48.17</v>
      </c>
      <c r="B19" s="2">
        <v>7.86</v>
      </c>
      <c r="C19" s="2">
        <v>18.56</v>
      </c>
      <c r="D19" s="2" t="s">
        <v>14</v>
      </c>
      <c r="E19" s="2" t="s">
        <v>62</v>
      </c>
      <c r="F19" s="2" t="s">
        <v>25</v>
      </c>
      <c r="L19" s="4" t="s">
        <v>20</v>
      </c>
      <c r="M19" s="7" t="str">
        <f>VLOOKUP(LARGE(C:C,1),C:E,3,FALSE)</f>
        <v>Ｔ．Ｒ</v>
      </c>
      <c r="N19" s="11" t="str">
        <f>VLOOKUP(SMALL(C:C,1),C:E,3,FALSE)</f>
        <v>Ｔ．Ｏ</v>
      </c>
    </row>
    <row r="20" spans="1:14" ht="21">
      <c r="A20" s="2">
        <v>49.63</v>
      </c>
      <c r="B20" s="2">
        <v>7.8</v>
      </c>
      <c r="C20" s="2">
        <v>17.61</v>
      </c>
      <c r="D20" s="2" t="s">
        <v>7</v>
      </c>
      <c r="E20" s="2" t="s">
        <v>79</v>
      </c>
      <c r="F20" s="2" t="s">
        <v>25</v>
      </c>
      <c r="L20" s="4" t="s">
        <v>21</v>
      </c>
      <c r="M20" s="7" t="str">
        <f>VLOOKUP(LARGE(C:C,2),C:E,3,FALSE)</f>
        <v>Ｙ．Ｍ</v>
      </c>
      <c r="N20" s="11" t="str">
        <f>VLOOKUP(SMALL(C:C,2),C:E,3,FALSE)</f>
        <v>Ａ．Ｍ</v>
      </c>
    </row>
    <row r="21" spans="1:14" ht="21">
      <c r="A21" s="2">
        <v>49.62</v>
      </c>
      <c r="B21" s="2">
        <v>7.67</v>
      </c>
      <c r="C21" s="2">
        <v>19.42</v>
      </c>
      <c r="D21" s="2" t="s">
        <v>1</v>
      </c>
      <c r="E21" s="2" t="s">
        <v>80</v>
      </c>
      <c r="F21" s="2" t="s">
        <v>25</v>
      </c>
      <c r="L21" s="4" t="s">
        <v>22</v>
      </c>
      <c r="M21" s="7" t="str">
        <f>VLOOKUP(LARGE(C:C,3),C:E,3,FALSE)</f>
        <v>Ｔ．Ｋ</v>
      </c>
      <c r="N21" s="11" t="str">
        <f>VLOOKUP(SMALL(C:C,3),C:E,3,FALSE)</f>
        <v>Ｏ．Ｍ</v>
      </c>
    </row>
    <row r="22" spans="1:14" ht="21">
      <c r="A22" s="2">
        <v>57.82</v>
      </c>
      <c r="B22" s="2">
        <v>7.61</v>
      </c>
      <c r="C22" s="2">
        <v>12.25</v>
      </c>
      <c r="D22" s="2" t="s">
        <v>1</v>
      </c>
      <c r="E22" s="2" t="s">
        <v>69</v>
      </c>
      <c r="F22" s="2" t="s">
        <v>28</v>
      </c>
      <c r="L22" s="4" t="s">
        <v>23</v>
      </c>
      <c r="M22" s="7" t="str">
        <f>VLOOKUP(LARGE(C:C,4),C:E,3,FALSE)</f>
        <v>Ｓ．Ｄ</v>
      </c>
      <c r="N22" s="11" t="str">
        <f>VLOOKUP(SMALL(C:C,4),C:E,3,FALSE)</f>
        <v>Ｎ．Ｆ</v>
      </c>
    </row>
    <row r="23" spans="1:14" ht="21">
      <c r="A23" s="2">
        <v>49.16</v>
      </c>
      <c r="B23" s="2">
        <v>7.56</v>
      </c>
      <c r="C23" s="2">
        <v>18.66</v>
      </c>
      <c r="D23" s="2" t="s">
        <v>39</v>
      </c>
      <c r="E23" s="2" t="s">
        <v>46</v>
      </c>
      <c r="F23" s="2" t="s">
        <v>25</v>
      </c>
      <c r="L23" s="4" t="s">
        <v>24</v>
      </c>
      <c r="M23" s="7" t="str">
        <f>VLOOKUP(LARGE(C:C,5),C:E,3,FALSE)</f>
        <v>Ｍ．Ｓ</v>
      </c>
      <c r="N23" s="11" t="str">
        <f>VLOOKUP(SMALL(C:C,5),C:E,3,FALSE)</f>
        <v>Ｋ．Ｎ</v>
      </c>
    </row>
    <row r="24" spans="1:6" ht="21">
      <c r="A24" s="2">
        <v>54.97</v>
      </c>
      <c r="B24" s="2">
        <v>7.51</v>
      </c>
      <c r="C24" s="2">
        <v>17.41</v>
      </c>
      <c r="D24" s="2" t="s">
        <v>1</v>
      </c>
      <c r="E24" s="2" t="s">
        <v>67</v>
      </c>
      <c r="F24" s="2" t="s">
        <v>25</v>
      </c>
    </row>
    <row r="25" spans="1:6" ht="21">
      <c r="A25" s="2">
        <v>51.91</v>
      </c>
      <c r="B25" s="2">
        <v>7.43</v>
      </c>
      <c r="C25" s="2">
        <v>14.48</v>
      </c>
      <c r="D25" s="2" t="s">
        <v>30</v>
      </c>
      <c r="E25" s="2" t="s">
        <v>82</v>
      </c>
      <c r="F25" s="2" t="s">
        <v>25</v>
      </c>
    </row>
    <row r="26" spans="1:12" ht="21">
      <c r="A26" s="2">
        <v>49.8</v>
      </c>
      <c r="B26" s="2">
        <v>6.69</v>
      </c>
      <c r="C26" s="2">
        <v>15.68</v>
      </c>
      <c r="D26" s="2" t="s">
        <v>30</v>
      </c>
      <c r="E26" s="2" t="s">
        <v>84</v>
      </c>
      <c r="F26" s="2" t="s">
        <v>25</v>
      </c>
      <c r="L26" s="4"/>
    </row>
    <row r="27" spans="1:12" ht="21">
      <c r="A27" s="2">
        <v>48.61</v>
      </c>
      <c r="B27" s="2">
        <v>6.39</v>
      </c>
      <c r="C27" s="2">
        <v>18.39</v>
      </c>
      <c r="D27" s="2" t="s">
        <v>1</v>
      </c>
      <c r="E27" s="2" t="s">
        <v>75</v>
      </c>
      <c r="F27" s="2" t="s">
        <v>28</v>
      </c>
      <c r="L27" s="4"/>
    </row>
    <row r="28" spans="1:12" ht="21">
      <c r="A28" s="2">
        <v>52.95</v>
      </c>
      <c r="B28" s="2">
        <v>6.34</v>
      </c>
      <c r="C28" s="2">
        <v>18.25</v>
      </c>
      <c r="D28" s="2" t="s">
        <v>7</v>
      </c>
      <c r="E28" s="2" t="s">
        <v>86</v>
      </c>
      <c r="F28" s="2" t="s">
        <v>28</v>
      </c>
      <c r="L28" s="4"/>
    </row>
    <row r="29" spans="1:12" ht="21">
      <c r="A29" s="2">
        <v>53.55</v>
      </c>
      <c r="B29" s="2">
        <v>5.95</v>
      </c>
      <c r="C29" s="2">
        <v>16.56</v>
      </c>
      <c r="D29" s="2" t="s">
        <v>1</v>
      </c>
      <c r="E29" s="2" t="s">
        <v>65</v>
      </c>
      <c r="F29" s="2" t="s">
        <v>25</v>
      </c>
      <c r="L29" s="4"/>
    </row>
    <row r="30" spans="1:12" ht="21">
      <c r="A30" s="2">
        <v>56.62</v>
      </c>
      <c r="B30" s="2">
        <v>5.51</v>
      </c>
      <c r="C30" s="2">
        <v>17.98</v>
      </c>
      <c r="D30" s="2" t="s">
        <v>1</v>
      </c>
      <c r="E30" s="2" t="s">
        <v>63</v>
      </c>
      <c r="F30" s="2" t="s">
        <v>28</v>
      </c>
      <c r="L30" s="4"/>
    </row>
    <row r="31" spans="1:13" ht="21">
      <c r="A31" s="2">
        <v>58.25</v>
      </c>
      <c r="B31" s="2">
        <v>5.48</v>
      </c>
      <c r="C31" s="2">
        <v>14.36</v>
      </c>
      <c r="D31" s="2" t="s">
        <v>1</v>
      </c>
      <c r="E31" s="2" t="s">
        <v>43</v>
      </c>
      <c r="F31" s="2" t="s">
        <v>28</v>
      </c>
      <c r="M31" s="7"/>
    </row>
    <row r="32" spans="1:6" ht="21">
      <c r="A32" s="2">
        <v>54.04</v>
      </c>
      <c r="B32" s="2">
        <v>5.28</v>
      </c>
      <c r="C32" s="2">
        <v>16.99</v>
      </c>
      <c r="D32" s="2" t="s">
        <v>39</v>
      </c>
      <c r="E32" s="2" t="s">
        <v>48</v>
      </c>
      <c r="F32" s="2" t="s">
        <v>25</v>
      </c>
    </row>
    <row r="33" spans="1:6" ht="21">
      <c r="A33" s="2">
        <v>56.82</v>
      </c>
      <c r="B33" s="2">
        <v>4.72</v>
      </c>
      <c r="C33" s="2">
        <v>16.92</v>
      </c>
      <c r="D33" s="2" t="s">
        <v>7</v>
      </c>
      <c r="E33" s="2" t="s">
        <v>77</v>
      </c>
      <c r="F33" s="2" t="s">
        <v>25</v>
      </c>
    </row>
    <row r="34" spans="1:6" ht="21">
      <c r="A34" s="2">
        <v>58.4</v>
      </c>
      <c r="B34" s="2">
        <v>4.36</v>
      </c>
      <c r="C34" s="2">
        <v>11.35</v>
      </c>
      <c r="D34" s="2" t="s">
        <v>7</v>
      </c>
      <c r="E34" s="2" t="s">
        <v>61</v>
      </c>
      <c r="F34" s="2" t="s">
        <v>28</v>
      </c>
    </row>
    <row r="35" spans="1:6" ht="21">
      <c r="A35" s="2">
        <v>55.82</v>
      </c>
      <c r="B35" s="2">
        <v>4.35</v>
      </c>
      <c r="C35" s="2">
        <v>16.27</v>
      </c>
      <c r="D35" s="2" t="s">
        <v>40</v>
      </c>
      <c r="E35" s="2" t="s">
        <v>49</v>
      </c>
      <c r="F35" s="2" t="s">
        <v>28</v>
      </c>
    </row>
    <row r="36" spans="1:6" ht="21">
      <c r="A36" s="2">
        <v>58.69</v>
      </c>
      <c r="B36" s="2">
        <v>4.09</v>
      </c>
      <c r="C36" s="2">
        <v>13.65</v>
      </c>
      <c r="D36" s="2" t="s">
        <v>30</v>
      </c>
      <c r="E36" s="2" t="s">
        <v>45</v>
      </c>
      <c r="F36" s="2" t="s">
        <v>28</v>
      </c>
    </row>
    <row r="37" spans="1:6" ht="21">
      <c r="A37" s="2">
        <v>57.78</v>
      </c>
      <c r="B37" s="2">
        <v>3.72</v>
      </c>
      <c r="C37" s="2">
        <v>13.06</v>
      </c>
      <c r="D37" s="2" t="s">
        <v>1</v>
      </c>
      <c r="E37" s="2" t="s">
        <v>59</v>
      </c>
      <c r="F37" s="2" t="s">
        <v>28</v>
      </c>
    </row>
    <row r="38" spans="1:6" ht="21">
      <c r="A38" s="2">
        <v>58.8</v>
      </c>
      <c r="B38" s="2">
        <v>3.34</v>
      </c>
      <c r="C38" s="2">
        <v>11.38</v>
      </c>
      <c r="D38" s="2" t="s">
        <v>1</v>
      </c>
      <c r="E38" s="2" t="s">
        <v>87</v>
      </c>
      <c r="F38" s="2" t="s">
        <v>25</v>
      </c>
    </row>
    <row r="39" spans="1:6" ht="21">
      <c r="A39" s="2">
        <v>59.98</v>
      </c>
      <c r="B39" s="2">
        <v>3.23</v>
      </c>
      <c r="C39" s="2">
        <v>8.73</v>
      </c>
      <c r="D39" s="2" t="s">
        <v>7</v>
      </c>
      <c r="E39" s="2" t="s">
        <v>76</v>
      </c>
      <c r="F39" s="2" t="s">
        <v>28</v>
      </c>
    </row>
    <row r="40" spans="1:6" ht="21">
      <c r="A40" s="2">
        <v>58.46</v>
      </c>
      <c r="B40" s="2">
        <v>3.07</v>
      </c>
      <c r="C40" s="2">
        <v>13.98</v>
      </c>
      <c r="D40" s="2" t="s">
        <v>1</v>
      </c>
      <c r="E40" s="2" t="s">
        <v>71</v>
      </c>
      <c r="F40" s="2" t="s">
        <v>28</v>
      </c>
    </row>
    <row r="41" spans="1:6" ht="21">
      <c r="A41" s="2">
        <v>61.39</v>
      </c>
      <c r="B41" s="2">
        <v>2.67</v>
      </c>
      <c r="C41" s="2">
        <v>12.95</v>
      </c>
      <c r="D41" s="2" t="s">
        <v>1</v>
      </c>
      <c r="E41" s="2" t="s">
        <v>57</v>
      </c>
      <c r="F41" s="2" t="s">
        <v>28</v>
      </c>
    </row>
    <row r="42" spans="1:6" ht="21">
      <c r="A42" s="2">
        <v>58.82</v>
      </c>
      <c r="B42" s="2">
        <v>2.6</v>
      </c>
      <c r="C42" s="2">
        <v>12.7</v>
      </c>
      <c r="D42" s="2" t="s">
        <v>1</v>
      </c>
      <c r="E42" s="2" t="s">
        <v>81</v>
      </c>
      <c r="F42" s="2" t="s">
        <v>25</v>
      </c>
    </row>
    <row r="43" spans="1:6" ht="21">
      <c r="A43" s="2">
        <v>60.35</v>
      </c>
      <c r="B43" s="2">
        <v>2.53</v>
      </c>
      <c r="C43" s="2">
        <v>12.88</v>
      </c>
      <c r="D43" s="2" t="s">
        <v>30</v>
      </c>
      <c r="E43" s="2" t="s">
        <v>44</v>
      </c>
      <c r="F43" s="2" t="s">
        <v>25</v>
      </c>
    </row>
    <row r="44" spans="1:6" ht="21">
      <c r="A44" s="2">
        <v>60.56</v>
      </c>
      <c r="B44" s="2">
        <v>2.47</v>
      </c>
      <c r="C44" s="2">
        <v>11.1</v>
      </c>
      <c r="D44" s="2" t="s">
        <v>1</v>
      </c>
      <c r="E44" s="2" t="s">
        <v>66</v>
      </c>
      <c r="F44" s="2" t="s">
        <v>28</v>
      </c>
    </row>
    <row r="45" spans="1:6" ht="21">
      <c r="A45" s="12">
        <v>62.29</v>
      </c>
      <c r="B45" s="2">
        <v>2.41</v>
      </c>
      <c r="C45" s="2">
        <v>11.88</v>
      </c>
      <c r="D45" s="2" t="s">
        <v>11</v>
      </c>
      <c r="E45" s="2" t="s">
        <v>56</v>
      </c>
      <c r="F45" s="2" t="s">
        <v>28</v>
      </c>
    </row>
    <row r="46" spans="1:6" ht="21">
      <c r="A46" s="2">
        <v>60.95</v>
      </c>
      <c r="B46" s="2">
        <v>2.07</v>
      </c>
      <c r="C46" s="2">
        <v>11.54</v>
      </c>
      <c r="D46" s="2" t="s">
        <v>1</v>
      </c>
      <c r="E46" s="2" t="s">
        <v>50</v>
      </c>
      <c r="F46" s="2" t="s">
        <v>28</v>
      </c>
    </row>
    <row r="47" spans="1:6" ht="21">
      <c r="A47" s="2">
        <v>60.83</v>
      </c>
      <c r="B47" s="2">
        <v>2.06</v>
      </c>
      <c r="C47" s="2">
        <v>14.33</v>
      </c>
      <c r="D47" s="2" t="s">
        <v>1</v>
      </c>
      <c r="E47" s="2" t="s">
        <v>43</v>
      </c>
      <c r="F47" s="2" t="s">
        <v>28</v>
      </c>
    </row>
    <row r="48" spans="1:6" ht="21">
      <c r="A48" s="2">
        <v>61.21</v>
      </c>
      <c r="B48" s="2">
        <v>2.06</v>
      </c>
      <c r="C48" s="2">
        <v>10.12</v>
      </c>
      <c r="D48" s="2" t="s">
        <v>1</v>
      </c>
      <c r="E48" s="2" t="s">
        <v>73</v>
      </c>
      <c r="F48" s="2" t="s">
        <v>28</v>
      </c>
    </row>
    <row r="49" spans="1:6" ht="21">
      <c r="A49" s="2">
        <v>62.22</v>
      </c>
      <c r="B49" s="2">
        <v>1.87</v>
      </c>
      <c r="C49" s="2">
        <v>10.5</v>
      </c>
      <c r="D49" s="2" t="s">
        <v>42</v>
      </c>
      <c r="E49" s="2" t="s">
        <v>51</v>
      </c>
      <c r="F49" s="2" t="s">
        <v>28</v>
      </c>
    </row>
    <row r="50" spans="1:6" ht="21">
      <c r="A50" s="2">
        <v>60.52</v>
      </c>
      <c r="B50" s="2">
        <v>1.85</v>
      </c>
      <c r="C50" s="2">
        <v>11.76</v>
      </c>
      <c r="D50" s="2" t="s">
        <v>7</v>
      </c>
      <c r="E50" s="2" t="s">
        <v>85</v>
      </c>
      <c r="F50" s="2" t="s">
        <v>28</v>
      </c>
    </row>
    <row r="51" spans="1:6" ht="21">
      <c r="A51" s="2">
        <v>63.39</v>
      </c>
      <c r="B51" s="2">
        <v>1.78</v>
      </c>
      <c r="C51" s="2">
        <v>8.18</v>
      </c>
      <c r="D51" s="2" t="s">
        <v>60</v>
      </c>
      <c r="E51" s="2" t="s">
        <v>45</v>
      </c>
      <c r="F51" s="2" t="s">
        <v>28</v>
      </c>
    </row>
    <row r="52" spans="1:6" ht="21">
      <c r="A52" s="2">
        <v>57.31</v>
      </c>
      <c r="B52" s="2">
        <v>1.23</v>
      </c>
      <c r="C52" s="2">
        <v>11.49</v>
      </c>
      <c r="D52" s="2" t="s">
        <v>7</v>
      </c>
      <c r="E52" s="2" t="s">
        <v>53</v>
      </c>
      <c r="F52" s="2" t="s">
        <v>25</v>
      </c>
    </row>
    <row r="53" spans="1:6" ht="21">
      <c r="A53" s="2">
        <v>62.99</v>
      </c>
      <c r="B53" s="2">
        <v>1.13</v>
      </c>
      <c r="C53" s="2">
        <v>6.53</v>
      </c>
      <c r="D53" s="2" t="s">
        <v>30</v>
      </c>
      <c r="E53" s="2" t="s">
        <v>83</v>
      </c>
      <c r="F53" s="2" t="s">
        <v>28</v>
      </c>
    </row>
    <row r="69" ht="21">
      <c r="M69" s="2" t="s">
        <v>31</v>
      </c>
    </row>
    <row r="93" ht="21">
      <c r="M93" s="2" t="s">
        <v>30</v>
      </c>
    </row>
  </sheetData>
  <sheetProtection/>
  <dataValidations count="3">
    <dataValidation type="list" allowBlank="1" showInputMessage="1" sqref="D104:D4630">
      <formula1>$R$1:$R$5</formula1>
    </dataValidation>
    <dataValidation type="list" allowBlank="1" showInputMessage="1" showErrorMessage="1" sqref="D4631:D6776">
      <formula1>$R$1:$R$5</formula1>
    </dataValidation>
    <dataValidation type="list" allowBlank="1" showInputMessage="1" showErrorMessage="1" sqref="F4:F6551">
      <formula1>$S$1:$S$2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3"/>
  <sheetViews>
    <sheetView zoomScale="75" zoomScaleNormal="75" zoomScalePageLayoutView="0" workbookViewId="0" topLeftCell="A1">
      <selection activeCell="N25" sqref="N25"/>
    </sheetView>
  </sheetViews>
  <sheetFormatPr defaultColWidth="9.00390625" defaultRowHeight="13.5"/>
  <cols>
    <col min="1" max="1" width="9.75390625" style="2" customWidth="1"/>
    <col min="2" max="3" width="9.875" style="2" customWidth="1"/>
    <col min="4" max="4" width="19.75390625" style="2" customWidth="1"/>
    <col min="5" max="5" width="17.25390625" style="2" customWidth="1"/>
    <col min="6" max="6" width="6.375" style="2" customWidth="1"/>
    <col min="7" max="7" width="4.375" style="2" customWidth="1"/>
    <col min="8" max="8" width="2.25390625" style="2" customWidth="1"/>
    <col min="9" max="9" width="9.625" style="2" hidden="1" customWidth="1"/>
    <col min="10" max="11" width="9.00390625" style="2" hidden="1" customWidth="1"/>
    <col min="12" max="12" width="9.00390625" style="2" customWidth="1"/>
    <col min="13" max="13" width="17.25390625" style="2" customWidth="1"/>
    <col min="14" max="17" width="18.375" style="2" customWidth="1"/>
    <col min="18" max="16384" width="9.00390625" style="2" customWidth="1"/>
  </cols>
  <sheetData>
    <row r="1" spans="1:19" ht="21">
      <c r="A1" s="1" t="s">
        <v>3</v>
      </c>
      <c r="R1" s="2" t="s">
        <v>1</v>
      </c>
      <c r="S1" s="2" t="s">
        <v>12</v>
      </c>
    </row>
    <row r="2" spans="1:19" ht="21">
      <c r="A2" s="2" t="s">
        <v>8</v>
      </c>
      <c r="B2" s="2" t="s">
        <v>9</v>
      </c>
      <c r="C2" s="2" t="s">
        <v>10</v>
      </c>
      <c r="D2" s="2" t="s">
        <v>2</v>
      </c>
      <c r="E2" s="2" t="s">
        <v>0</v>
      </c>
      <c r="F2" s="2" t="s">
        <v>13</v>
      </c>
      <c r="H2" s="10" t="s">
        <v>18</v>
      </c>
      <c r="I2" s="6"/>
      <c r="J2" s="5" t="s">
        <v>19</v>
      </c>
      <c r="K2" s="6"/>
      <c r="R2" s="2" t="s">
        <v>14</v>
      </c>
      <c r="S2" s="2" t="s">
        <v>16</v>
      </c>
    </row>
    <row r="3" spans="1:18" ht="21">
      <c r="A3" s="2" t="s">
        <v>4</v>
      </c>
      <c r="B3" s="2" t="s">
        <v>5</v>
      </c>
      <c r="C3" s="2" t="s">
        <v>6</v>
      </c>
      <c r="H3" s="5">
        <f>MIN(A:A)</f>
        <v>34</v>
      </c>
      <c r="I3" s="5" t="str">
        <f>IF(H3="","",VLOOKUP(H3,A:E,5,FALSE))</f>
        <v>伊藤先生</v>
      </c>
      <c r="J3" s="5">
        <f>MAX(A:A)</f>
        <v>63.39</v>
      </c>
      <c r="K3" s="5" t="str">
        <f>IF(J3="","",VLOOKUP(J3,A:E,5,FALSE))</f>
        <v>Ａ．Ｍ</v>
      </c>
      <c r="L3" s="3"/>
      <c r="R3" s="2" t="s">
        <v>7</v>
      </c>
    </row>
    <row r="4" spans="1:18" ht="21">
      <c r="A4" s="2">
        <v>48.38</v>
      </c>
      <c r="B4" s="2">
        <v>9.83</v>
      </c>
      <c r="C4" s="2">
        <v>20.54</v>
      </c>
      <c r="D4" s="2" t="s">
        <v>1</v>
      </c>
      <c r="E4" s="2" t="s">
        <v>72</v>
      </c>
      <c r="F4" s="2" t="s">
        <v>25</v>
      </c>
      <c r="M4" s="8" t="s">
        <v>32</v>
      </c>
      <c r="N4" s="8" t="s">
        <v>33</v>
      </c>
      <c r="O4" s="4"/>
      <c r="P4" s="4"/>
      <c r="Q4" s="4"/>
      <c r="R4" s="2" t="s">
        <v>11</v>
      </c>
    </row>
    <row r="5" spans="1:18" ht="21">
      <c r="A5" s="2">
        <v>45.55</v>
      </c>
      <c r="B5" s="2">
        <v>8.14</v>
      </c>
      <c r="C5" s="2">
        <v>20.24</v>
      </c>
      <c r="D5" s="2" t="s">
        <v>1</v>
      </c>
      <c r="E5" s="2" t="s">
        <v>69</v>
      </c>
      <c r="F5" s="2" t="s">
        <v>25</v>
      </c>
      <c r="L5" s="4" t="s">
        <v>20</v>
      </c>
      <c r="M5" s="7" t="str">
        <f>VLOOKUP(SMALL(A:A,1),A:E,5,FALSE)</f>
        <v>伊藤先生</v>
      </c>
      <c r="N5" s="7" t="str">
        <f>VLOOKUP(LARGE(A:A,1),A:E,5,FALSE)</f>
        <v>Ａ．Ｍ</v>
      </c>
      <c r="R5" s="2" t="s">
        <v>17</v>
      </c>
    </row>
    <row r="6" spans="1:18" ht="21">
      <c r="A6" s="2">
        <v>49.62</v>
      </c>
      <c r="B6" s="2">
        <v>7.93</v>
      </c>
      <c r="C6" s="2">
        <v>19.51</v>
      </c>
      <c r="D6" s="2" t="s">
        <v>29</v>
      </c>
      <c r="E6" s="2" t="s">
        <v>57</v>
      </c>
      <c r="F6" s="2" t="s">
        <v>25</v>
      </c>
      <c r="L6" s="4" t="s">
        <v>21</v>
      </c>
      <c r="M6" s="7" t="str">
        <f>VLOOKUP(SMALL(A:A,2),A:E,5,FALSE)</f>
        <v>akimoto</v>
      </c>
      <c r="N6" s="7" t="str">
        <f>VLOOKUP(LARGE(A:A,2),A:E,5,FALSE)</f>
        <v>Ｔ．Ｏ</v>
      </c>
      <c r="R6" s="2" t="s">
        <v>15</v>
      </c>
    </row>
    <row r="7" spans="1:14" ht="21">
      <c r="A7" s="2">
        <v>49.62</v>
      </c>
      <c r="B7" s="2">
        <v>7.67</v>
      </c>
      <c r="C7" s="2">
        <v>19.42</v>
      </c>
      <c r="D7" s="2" t="s">
        <v>1</v>
      </c>
      <c r="E7" s="2" t="s">
        <v>80</v>
      </c>
      <c r="F7" s="2" t="s">
        <v>25</v>
      </c>
      <c r="L7" s="4" t="s">
        <v>22</v>
      </c>
      <c r="M7" s="7" t="str">
        <f>VLOOKUP(SMALL(A:A,3),A:E,5,FALSE)</f>
        <v>Ｓ．Ｔ</v>
      </c>
      <c r="N7" s="7" t="str">
        <f>VLOOKUP(LARGE(A:A,3),A:E,5,FALSE)</f>
        <v>Ａ．Ｎ</v>
      </c>
    </row>
    <row r="8" spans="1:14" ht="21">
      <c r="A8" s="2">
        <v>49.1</v>
      </c>
      <c r="B8" s="2">
        <v>9.32</v>
      </c>
      <c r="C8" s="2">
        <v>19.37</v>
      </c>
      <c r="D8" s="2" t="s">
        <v>7</v>
      </c>
      <c r="E8" s="2" t="s">
        <v>64</v>
      </c>
      <c r="F8" s="2" t="s">
        <v>25</v>
      </c>
      <c r="L8" s="4" t="s">
        <v>23</v>
      </c>
      <c r="M8" s="7" t="str">
        <f>VLOOKUP(SMALL(A:A,4),A:E,5,FALSE)</f>
        <v>Ｙ．Ｍ</v>
      </c>
      <c r="N8" s="7" t="str">
        <f>VLOOKUP(LARGE(A:A,4),A:E,5,FALSE)</f>
        <v>Ｋ．Ｎ</v>
      </c>
    </row>
    <row r="9" spans="1:14" ht="21">
      <c r="A9" s="2">
        <v>47.9</v>
      </c>
      <c r="B9" s="2">
        <v>9.15</v>
      </c>
      <c r="C9" s="2">
        <v>19.06</v>
      </c>
      <c r="D9" s="2" t="s">
        <v>1</v>
      </c>
      <c r="E9" s="2" t="s">
        <v>64</v>
      </c>
      <c r="F9" s="2" t="s">
        <v>25</v>
      </c>
      <c r="I9" s="4" t="s">
        <v>24</v>
      </c>
      <c r="J9" s="7" t="str">
        <f>VLOOKUP(SMALL(A:A,5),A:E,5,FALSE)</f>
        <v>たにＧ先生</v>
      </c>
      <c r="K9" s="7" t="str">
        <f>VLOOKUP(LARGE(A:A,5),A:E,5,FALSE)</f>
        <v>Ｔ．Ｋ</v>
      </c>
      <c r="L9" s="4" t="s">
        <v>24</v>
      </c>
      <c r="M9" s="7" t="str">
        <f>VLOOKUP(SMALL(A:A,5),A:E,5,FALSE)</f>
        <v>たにＧ先生</v>
      </c>
      <c r="N9" s="7" t="str">
        <f>VLOOKUP(LARGE(A:A,5),A:E,5,FALSE)</f>
        <v>Ｔ．Ｋ</v>
      </c>
    </row>
    <row r="10" spans="1:14" ht="21">
      <c r="A10" s="2">
        <v>43.37</v>
      </c>
      <c r="B10" s="2">
        <v>9.16</v>
      </c>
      <c r="C10" s="2">
        <v>19.03</v>
      </c>
      <c r="D10" s="2" t="s">
        <v>1</v>
      </c>
      <c r="E10" s="2" t="s">
        <v>74</v>
      </c>
      <c r="F10" s="2" t="s">
        <v>25</v>
      </c>
      <c r="M10" s="7"/>
      <c r="N10" s="7"/>
    </row>
    <row r="11" spans="1:17" ht="21">
      <c r="A11" s="2">
        <v>48.21</v>
      </c>
      <c r="B11" s="2">
        <v>8.28</v>
      </c>
      <c r="C11" s="2">
        <v>19</v>
      </c>
      <c r="D11" s="2" t="s">
        <v>7</v>
      </c>
      <c r="E11" s="2" t="s">
        <v>78</v>
      </c>
      <c r="F11" s="2" t="s">
        <v>25</v>
      </c>
      <c r="M11" s="8" t="s">
        <v>34</v>
      </c>
      <c r="N11" s="8" t="s">
        <v>35</v>
      </c>
      <c r="O11" s="4"/>
      <c r="P11" s="4"/>
      <c r="Q11" s="4"/>
    </row>
    <row r="12" spans="1:14" ht="21">
      <c r="A12" s="2">
        <v>49.16</v>
      </c>
      <c r="B12" s="2">
        <v>7.56</v>
      </c>
      <c r="C12" s="2">
        <v>18.66</v>
      </c>
      <c r="D12" s="2" t="s">
        <v>39</v>
      </c>
      <c r="E12" s="2" t="s">
        <v>46</v>
      </c>
      <c r="F12" s="2" t="s">
        <v>25</v>
      </c>
      <c r="L12" s="4" t="s">
        <v>20</v>
      </c>
      <c r="M12" s="7" t="str">
        <f>VLOOKUP(LARGE(B:B,1),B:E,4,FALSE)</f>
        <v>たにＧ先生</v>
      </c>
      <c r="N12" s="11" t="str">
        <f>VLOOKUP(SMALL(B:B,1),B:E,4,FALSE)</f>
        <v>Ｔ．Ｏ</v>
      </c>
    </row>
    <row r="13" spans="1:14" ht="21">
      <c r="A13" s="2">
        <v>48.17</v>
      </c>
      <c r="B13" s="2">
        <v>7.86</v>
      </c>
      <c r="C13" s="2">
        <v>18.56</v>
      </c>
      <c r="D13" s="2" t="s">
        <v>14</v>
      </c>
      <c r="E13" s="2" t="s">
        <v>62</v>
      </c>
      <c r="F13" s="2" t="s">
        <v>25</v>
      </c>
      <c r="L13" s="4" t="s">
        <v>21</v>
      </c>
      <c r="M13" s="7" t="str">
        <f>VLOOKUP(LARGE(B:B,2),B:E,4,FALSE)</f>
        <v>Ｔ．Ｒ</v>
      </c>
      <c r="N13" s="11" t="str">
        <f>VLOOKUP(SMALL(B:B,2),B:E,4,FALSE)</f>
        <v>Ｙ．Ｔ</v>
      </c>
    </row>
    <row r="14" spans="1:14" ht="21">
      <c r="A14" s="2">
        <v>45.84</v>
      </c>
      <c r="B14" s="2">
        <v>10.44</v>
      </c>
      <c r="C14" s="2">
        <v>18.48</v>
      </c>
      <c r="D14" s="2" t="s">
        <v>26</v>
      </c>
      <c r="E14" s="2" t="s">
        <v>38</v>
      </c>
      <c r="F14" s="2" t="s">
        <v>25</v>
      </c>
      <c r="L14" s="4" t="s">
        <v>22</v>
      </c>
      <c r="M14" s="7" t="str">
        <f>VLOOKUP(LARGE(B:B,3),B:E,4,FALSE)</f>
        <v>鰓</v>
      </c>
      <c r="N14" s="11" t="str">
        <f>VLOOKUP(SMALL(B:B,3),B:E,4,FALSE)</f>
        <v>Ａ．Ｍ</v>
      </c>
    </row>
    <row r="15" spans="1:14" ht="21">
      <c r="A15" s="2">
        <v>47</v>
      </c>
      <c r="B15" s="2">
        <v>8.5</v>
      </c>
      <c r="C15" s="2">
        <v>18.41</v>
      </c>
      <c r="D15" s="2" t="s">
        <v>1</v>
      </c>
      <c r="E15" s="2" t="s">
        <v>44</v>
      </c>
      <c r="F15" s="2" t="s">
        <v>25</v>
      </c>
      <c r="L15" s="4" t="s">
        <v>23</v>
      </c>
      <c r="M15" s="7" t="str">
        <f>VLOOKUP(LARGE(B:B,4),B:E,4,FALSE)</f>
        <v>Ｍ．Ｓ</v>
      </c>
      <c r="N15" s="11" t="str">
        <f>VLOOKUP(SMALL(B:B,4),B:E,4,FALSE)</f>
        <v>Ｋ．Ｓ</v>
      </c>
    </row>
    <row r="16" spans="1:14" ht="21">
      <c r="A16" s="2">
        <v>48.61</v>
      </c>
      <c r="B16" s="2">
        <v>6.39</v>
      </c>
      <c r="C16" s="2">
        <v>18.39</v>
      </c>
      <c r="D16" s="2" t="s">
        <v>1</v>
      </c>
      <c r="E16" s="2" t="s">
        <v>75</v>
      </c>
      <c r="F16" s="2" t="s">
        <v>28</v>
      </c>
      <c r="L16" s="4" t="s">
        <v>24</v>
      </c>
      <c r="M16" s="7" t="str">
        <f>VLOOKUP(LARGE(B:B,5),B:E,4,FALSE)</f>
        <v>Ｓ．Ｔ</v>
      </c>
      <c r="N16" s="11" t="str">
        <f>VLOOKUP(SMALL(B:B,5),B:E,4,FALSE)</f>
        <v>Ｋ．Ｎ</v>
      </c>
    </row>
    <row r="17" spans="1:14" ht="21">
      <c r="A17" s="2">
        <v>52.95</v>
      </c>
      <c r="B17" s="2">
        <v>6.34</v>
      </c>
      <c r="C17" s="2">
        <v>18.25</v>
      </c>
      <c r="D17" s="2" t="s">
        <v>7</v>
      </c>
      <c r="E17" s="2" t="s">
        <v>86</v>
      </c>
      <c r="F17" s="2" t="s">
        <v>28</v>
      </c>
      <c r="M17" s="7"/>
      <c r="N17" s="7"/>
    </row>
    <row r="18" spans="1:17" ht="21">
      <c r="A18" s="2">
        <v>47.46</v>
      </c>
      <c r="B18" s="2">
        <v>9.78</v>
      </c>
      <c r="C18" s="2">
        <v>18.24</v>
      </c>
      <c r="D18" s="2" t="s">
        <v>1</v>
      </c>
      <c r="E18" s="2" t="s">
        <v>68</v>
      </c>
      <c r="F18" s="2" t="s">
        <v>25</v>
      </c>
      <c r="M18" s="9" t="s">
        <v>36</v>
      </c>
      <c r="N18" s="9" t="s">
        <v>37</v>
      </c>
      <c r="O18" s="4"/>
      <c r="P18" s="4"/>
      <c r="Q18" s="4"/>
    </row>
    <row r="19" spans="1:14" ht="21">
      <c r="A19" s="2">
        <v>48.79</v>
      </c>
      <c r="B19" s="2">
        <v>9.02</v>
      </c>
      <c r="C19" s="2">
        <v>18.15</v>
      </c>
      <c r="D19" s="2" t="s">
        <v>7</v>
      </c>
      <c r="E19" s="2" t="s">
        <v>57</v>
      </c>
      <c r="F19" s="2" t="s">
        <v>25</v>
      </c>
      <c r="L19" s="4" t="s">
        <v>20</v>
      </c>
      <c r="M19" s="7" t="str">
        <f>VLOOKUP(LARGE(C:C,1),C:E,3,FALSE)</f>
        <v>Ｔ．Ｒ</v>
      </c>
      <c r="N19" s="11" t="str">
        <f>VLOOKUP(SMALL(C:C,1),C:E,3,FALSE)</f>
        <v>Ｔ．Ｏ</v>
      </c>
    </row>
    <row r="20" spans="1:14" ht="21">
      <c r="A20" s="2">
        <v>56.62</v>
      </c>
      <c r="B20" s="2">
        <v>5.51</v>
      </c>
      <c r="C20" s="2">
        <v>17.98</v>
      </c>
      <c r="D20" s="2" t="s">
        <v>1</v>
      </c>
      <c r="E20" s="2" t="s">
        <v>63</v>
      </c>
      <c r="F20" s="2" t="s">
        <v>28</v>
      </c>
      <c r="L20" s="4" t="s">
        <v>21</v>
      </c>
      <c r="M20" s="7" t="str">
        <f>VLOOKUP(LARGE(C:C,2),C:E,3,FALSE)</f>
        <v>Ｙ．Ｍ</v>
      </c>
      <c r="N20" s="11" t="str">
        <f>VLOOKUP(SMALL(C:C,2),C:E,3,FALSE)</f>
        <v>Ａ．Ｍ</v>
      </c>
    </row>
    <row r="21" spans="1:14" ht="21">
      <c r="A21" s="2">
        <v>49.63</v>
      </c>
      <c r="B21" s="2">
        <v>7.8</v>
      </c>
      <c r="C21" s="2">
        <v>17.61</v>
      </c>
      <c r="D21" s="2" t="s">
        <v>7</v>
      </c>
      <c r="E21" s="2" t="s">
        <v>79</v>
      </c>
      <c r="F21" s="2" t="s">
        <v>25</v>
      </c>
      <c r="L21" s="4" t="s">
        <v>22</v>
      </c>
      <c r="M21" s="7" t="str">
        <f>VLOOKUP(LARGE(C:C,3),C:E,3,FALSE)</f>
        <v>Ｔ．Ｋ</v>
      </c>
      <c r="N21" s="11" t="str">
        <f>VLOOKUP(SMALL(C:C,3),C:E,3,FALSE)</f>
        <v>Ｏ．Ｍ</v>
      </c>
    </row>
    <row r="22" spans="1:14" ht="21">
      <c r="A22" s="2">
        <v>54.97</v>
      </c>
      <c r="B22" s="2">
        <v>7.51</v>
      </c>
      <c r="C22" s="2">
        <v>17.41</v>
      </c>
      <c r="D22" s="2" t="s">
        <v>1</v>
      </c>
      <c r="E22" s="2" t="s">
        <v>67</v>
      </c>
      <c r="F22" s="2" t="s">
        <v>25</v>
      </c>
      <c r="L22" s="4" t="s">
        <v>23</v>
      </c>
      <c r="M22" s="7" t="str">
        <f>VLOOKUP(LARGE(C:C,4),C:E,3,FALSE)</f>
        <v>Ｓ．Ｄ</v>
      </c>
      <c r="N22" s="11" t="str">
        <f>VLOOKUP(SMALL(C:C,4),C:E,3,FALSE)</f>
        <v>Ｎ．Ｆ</v>
      </c>
    </row>
    <row r="23" spans="1:14" ht="21">
      <c r="A23" s="2">
        <v>54.04</v>
      </c>
      <c r="B23" s="2">
        <v>5.28</v>
      </c>
      <c r="C23" s="2">
        <v>16.99</v>
      </c>
      <c r="D23" s="2" t="s">
        <v>39</v>
      </c>
      <c r="E23" s="2" t="s">
        <v>48</v>
      </c>
      <c r="F23" s="2" t="s">
        <v>25</v>
      </c>
      <c r="L23" s="4" t="s">
        <v>24</v>
      </c>
      <c r="M23" s="7" t="str">
        <f>VLOOKUP(LARGE(C:C,5),C:E,3,FALSE)</f>
        <v>Ｍ．Ｓ</v>
      </c>
      <c r="N23" s="11" t="str">
        <f>VLOOKUP(SMALL(C:C,5),C:E,3,FALSE)</f>
        <v>Ｋ．Ｎ</v>
      </c>
    </row>
    <row r="24" spans="1:6" ht="21">
      <c r="A24" s="2">
        <v>56.82</v>
      </c>
      <c r="B24" s="2">
        <v>4.72</v>
      </c>
      <c r="C24" s="2">
        <v>16.92</v>
      </c>
      <c r="D24" s="2" t="s">
        <v>7</v>
      </c>
      <c r="E24" s="2" t="s">
        <v>77</v>
      </c>
      <c r="F24" s="2" t="s">
        <v>25</v>
      </c>
    </row>
    <row r="25" spans="1:6" ht="21">
      <c r="A25" s="2">
        <v>53.55</v>
      </c>
      <c r="B25" s="2">
        <v>5.95</v>
      </c>
      <c r="C25" s="2">
        <v>16.56</v>
      </c>
      <c r="D25" s="2" t="s">
        <v>1</v>
      </c>
      <c r="E25" s="2" t="s">
        <v>65</v>
      </c>
      <c r="F25" s="2" t="s">
        <v>25</v>
      </c>
    </row>
    <row r="26" spans="1:12" ht="21">
      <c r="A26" s="2">
        <v>49.79</v>
      </c>
      <c r="B26" s="2">
        <v>8.03</v>
      </c>
      <c r="C26" s="2">
        <v>16.32</v>
      </c>
      <c r="D26" s="2" t="s">
        <v>26</v>
      </c>
      <c r="E26" s="2" t="s">
        <v>27</v>
      </c>
      <c r="F26" s="2" t="s">
        <v>25</v>
      </c>
      <c r="L26" s="4"/>
    </row>
    <row r="27" spans="1:12" ht="21">
      <c r="A27" s="2">
        <v>55.82</v>
      </c>
      <c r="B27" s="2">
        <v>4.35</v>
      </c>
      <c r="C27" s="2">
        <v>16.27</v>
      </c>
      <c r="D27" s="2" t="s">
        <v>40</v>
      </c>
      <c r="E27" s="2" t="s">
        <v>49</v>
      </c>
      <c r="F27" s="2" t="s">
        <v>28</v>
      </c>
      <c r="L27" s="4"/>
    </row>
    <row r="28" spans="1:12" ht="21">
      <c r="A28" s="2">
        <v>49.8</v>
      </c>
      <c r="B28" s="2">
        <v>6.69</v>
      </c>
      <c r="C28" s="2">
        <v>15.68</v>
      </c>
      <c r="D28" s="2" t="s">
        <v>30</v>
      </c>
      <c r="E28" s="2" t="s">
        <v>84</v>
      </c>
      <c r="F28" s="2" t="s">
        <v>25</v>
      </c>
      <c r="L28" s="4"/>
    </row>
    <row r="29" spans="1:12" ht="21">
      <c r="A29" s="2">
        <v>47.66</v>
      </c>
      <c r="B29" s="2">
        <v>8.19</v>
      </c>
      <c r="C29" s="2">
        <v>15.35</v>
      </c>
      <c r="D29" s="2" t="s">
        <v>7</v>
      </c>
      <c r="E29" s="2" t="s">
        <v>71</v>
      </c>
      <c r="F29" s="2" t="s">
        <v>25</v>
      </c>
      <c r="L29" s="4"/>
    </row>
    <row r="30" spans="1:12" ht="21">
      <c r="A30" s="2">
        <v>51.91</v>
      </c>
      <c r="B30" s="2">
        <v>7.43</v>
      </c>
      <c r="C30" s="2">
        <v>14.48</v>
      </c>
      <c r="D30" s="2" t="s">
        <v>30</v>
      </c>
      <c r="E30" s="2" t="s">
        <v>82</v>
      </c>
      <c r="F30" s="2" t="s">
        <v>25</v>
      </c>
      <c r="L30" s="4"/>
    </row>
    <row r="31" spans="1:13" ht="21">
      <c r="A31" s="2">
        <v>58.25</v>
      </c>
      <c r="B31" s="2">
        <v>5.48</v>
      </c>
      <c r="C31" s="2">
        <v>14.36</v>
      </c>
      <c r="D31" s="2" t="s">
        <v>1</v>
      </c>
      <c r="E31" s="2" t="s">
        <v>43</v>
      </c>
      <c r="F31" s="2" t="s">
        <v>28</v>
      </c>
      <c r="M31" s="7"/>
    </row>
    <row r="32" spans="1:6" ht="21">
      <c r="A32" s="2">
        <v>60.83</v>
      </c>
      <c r="B32" s="2">
        <v>2.06</v>
      </c>
      <c r="C32" s="2">
        <v>14.33</v>
      </c>
      <c r="D32" s="2" t="s">
        <v>1</v>
      </c>
      <c r="E32" s="2" t="s">
        <v>43</v>
      </c>
      <c r="F32" s="2" t="s">
        <v>28</v>
      </c>
    </row>
    <row r="33" spans="1:6" ht="21">
      <c r="A33" s="2">
        <v>36.54</v>
      </c>
      <c r="B33" s="2">
        <v>8.85</v>
      </c>
      <c r="C33" s="2">
        <v>14.02</v>
      </c>
      <c r="D33" s="2" t="s">
        <v>39</v>
      </c>
      <c r="E33" s="2" t="s">
        <v>47</v>
      </c>
      <c r="F33" s="2" t="s">
        <v>25</v>
      </c>
    </row>
    <row r="34" spans="1:6" ht="21">
      <c r="A34" s="2">
        <v>58.46</v>
      </c>
      <c r="B34" s="2">
        <v>3.07</v>
      </c>
      <c r="C34" s="2">
        <v>13.98</v>
      </c>
      <c r="D34" s="2" t="s">
        <v>1</v>
      </c>
      <c r="E34" s="2" t="s">
        <v>71</v>
      </c>
      <c r="F34" s="2" t="s">
        <v>28</v>
      </c>
    </row>
    <row r="35" spans="1:6" ht="21">
      <c r="A35" s="2">
        <v>58.69</v>
      </c>
      <c r="B35" s="2">
        <v>4.09</v>
      </c>
      <c r="C35" s="2">
        <v>13.65</v>
      </c>
      <c r="D35" s="2" t="s">
        <v>30</v>
      </c>
      <c r="E35" s="2" t="s">
        <v>45</v>
      </c>
      <c r="F35" s="2" t="s">
        <v>28</v>
      </c>
    </row>
    <row r="36" spans="1:6" ht="21">
      <c r="A36" s="2">
        <v>57.78</v>
      </c>
      <c r="B36" s="2">
        <v>3.72</v>
      </c>
      <c r="C36" s="2">
        <v>13.06</v>
      </c>
      <c r="D36" s="2" t="s">
        <v>1</v>
      </c>
      <c r="E36" s="2" t="s">
        <v>59</v>
      </c>
      <c r="F36" s="2" t="s">
        <v>28</v>
      </c>
    </row>
    <row r="37" spans="1:6" ht="21">
      <c r="A37" s="2">
        <v>61.39</v>
      </c>
      <c r="B37" s="2">
        <v>2.67</v>
      </c>
      <c r="C37" s="2">
        <v>12.95</v>
      </c>
      <c r="D37" s="2" t="s">
        <v>1</v>
      </c>
      <c r="E37" s="2" t="s">
        <v>57</v>
      </c>
      <c r="F37" s="2" t="s">
        <v>28</v>
      </c>
    </row>
    <row r="38" spans="1:6" ht="21">
      <c r="A38" s="2">
        <v>60.35</v>
      </c>
      <c r="B38" s="2">
        <v>2.53</v>
      </c>
      <c r="C38" s="2">
        <v>12.88</v>
      </c>
      <c r="D38" s="2" t="s">
        <v>30</v>
      </c>
      <c r="E38" s="2" t="s">
        <v>44</v>
      </c>
      <c r="F38" s="2" t="s">
        <v>25</v>
      </c>
    </row>
    <row r="39" spans="1:6" ht="21">
      <c r="A39" s="2">
        <v>58.82</v>
      </c>
      <c r="B39" s="2">
        <v>2.6</v>
      </c>
      <c r="C39" s="2">
        <v>12.7</v>
      </c>
      <c r="D39" s="2" t="s">
        <v>1</v>
      </c>
      <c r="E39" s="2" t="s">
        <v>81</v>
      </c>
      <c r="F39" s="2" t="s">
        <v>25</v>
      </c>
    </row>
    <row r="40" spans="1:6" ht="21">
      <c r="A40" s="2">
        <v>57.82</v>
      </c>
      <c r="B40" s="2">
        <v>7.61</v>
      </c>
      <c r="C40" s="2">
        <v>12.25</v>
      </c>
      <c r="D40" s="2" t="s">
        <v>1</v>
      </c>
      <c r="E40" s="2" t="s">
        <v>69</v>
      </c>
      <c r="F40" s="2" t="s">
        <v>28</v>
      </c>
    </row>
    <row r="41" spans="1:6" ht="21">
      <c r="A41" s="2">
        <v>34</v>
      </c>
      <c r="B41" s="2">
        <v>8.41</v>
      </c>
      <c r="C41" s="2">
        <v>12.2</v>
      </c>
      <c r="D41" s="2" t="s">
        <v>26</v>
      </c>
      <c r="E41" s="2" t="s">
        <v>41</v>
      </c>
      <c r="F41" s="2" t="s">
        <v>25</v>
      </c>
    </row>
    <row r="42" spans="1:6" ht="21">
      <c r="A42" s="12">
        <v>62.29</v>
      </c>
      <c r="B42" s="2">
        <v>2.41</v>
      </c>
      <c r="C42" s="2">
        <v>11.88</v>
      </c>
      <c r="D42" s="2" t="s">
        <v>11</v>
      </c>
      <c r="E42" s="2" t="s">
        <v>56</v>
      </c>
      <c r="F42" s="2" t="s">
        <v>28</v>
      </c>
    </row>
    <row r="43" spans="1:6" ht="21">
      <c r="A43" s="2">
        <v>60.52</v>
      </c>
      <c r="B43" s="2">
        <v>1.85</v>
      </c>
      <c r="C43" s="2">
        <v>11.76</v>
      </c>
      <c r="D43" s="2" t="s">
        <v>7</v>
      </c>
      <c r="E43" s="2" t="s">
        <v>85</v>
      </c>
      <c r="F43" s="2" t="s">
        <v>28</v>
      </c>
    </row>
    <row r="44" spans="1:6" ht="21">
      <c r="A44" s="2">
        <v>60.95</v>
      </c>
      <c r="B44" s="2">
        <v>2.07</v>
      </c>
      <c r="C44" s="2">
        <v>11.54</v>
      </c>
      <c r="D44" s="2" t="s">
        <v>1</v>
      </c>
      <c r="E44" s="2" t="s">
        <v>50</v>
      </c>
      <c r="F44" s="2" t="s">
        <v>28</v>
      </c>
    </row>
    <row r="45" spans="1:6" ht="21">
      <c r="A45" s="2">
        <v>57.31</v>
      </c>
      <c r="B45" s="2">
        <v>1.23</v>
      </c>
      <c r="C45" s="2">
        <v>11.49</v>
      </c>
      <c r="D45" s="2" t="s">
        <v>7</v>
      </c>
      <c r="E45" s="2" t="s">
        <v>53</v>
      </c>
      <c r="F45" s="2" t="s">
        <v>25</v>
      </c>
    </row>
    <row r="46" spans="1:6" ht="21">
      <c r="A46" s="2">
        <v>58.8</v>
      </c>
      <c r="B46" s="2">
        <v>3.34</v>
      </c>
      <c r="C46" s="2">
        <v>11.38</v>
      </c>
      <c r="D46" s="2" t="s">
        <v>1</v>
      </c>
      <c r="E46" s="2" t="s">
        <v>87</v>
      </c>
      <c r="F46" s="2" t="s">
        <v>25</v>
      </c>
    </row>
    <row r="47" spans="1:6" ht="21">
      <c r="A47" s="2">
        <v>58.4</v>
      </c>
      <c r="B47" s="2">
        <v>4.36</v>
      </c>
      <c r="C47" s="2">
        <v>11.35</v>
      </c>
      <c r="D47" s="2" t="s">
        <v>7</v>
      </c>
      <c r="E47" s="2" t="s">
        <v>61</v>
      </c>
      <c r="F47" s="2" t="s">
        <v>28</v>
      </c>
    </row>
    <row r="48" spans="1:6" ht="21">
      <c r="A48" s="2">
        <v>60.56</v>
      </c>
      <c r="B48" s="2">
        <v>2.47</v>
      </c>
      <c r="C48" s="2">
        <v>11.1</v>
      </c>
      <c r="D48" s="2" t="s">
        <v>1</v>
      </c>
      <c r="E48" s="2" t="s">
        <v>66</v>
      </c>
      <c r="F48" s="2" t="s">
        <v>28</v>
      </c>
    </row>
    <row r="49" spans="1:6" ht="21">
      <c r="A49" s="2">
        <v>62.22</v>
      </c>
      <c r="B49" s="2">
        <v>1.87</v>
      </c>
      <c r="C49" s="2">
        <v>10.5</v>
      </c>
      <c r="D49" s="2" t="s">
        <v>42</v>
      </c>
      <c r="E49" s="2" t="s">
        <v>51</v>
      </c>
      <c r="F49" s="2" t="s">
        <v>28</v>
      </c>
    </row>
    <row r="50" spans="1:6" ht="21">
      <c r="A50" s="2">
        <v>61.21</v>
      </c>
      <c r="B50" s="2">
        <v>2.06</v>
      </c>
      <c r="C50" s="2">
        <v>10.12</v>
      </c>
      <c r="D50" s="2" t="s">
        <v>1</v>
      </c>
      <c r="E50" s="2" t="s">
        <v>73</v>
      </c>
      <c r="F50" s="2" t="s">
        <v>28</v>
      </c>
    </row>
    <row r="51" spans="1:6" ht="21">
      <c r="A51" s="2">
        <v>59.98</v>
      </c>
      <c r="B51" s="2">
        <v>3.23</v>
      </c>
      <c r="C51" s="2">
        <v>8.73</v>
      </c>
      <c r="D51" s="2" t="s">
        <v>7</v>
      </c>
      <c r="E51" s="2" t="s">
        <v>76</v>
      </c>
      <c r="F51" s="2" t="s">
        <v>28</v>
      </c>
    </row>
    <row r="52" spans="1:6" ht="21">
      <c r="A52" s="2">
        <v>63.39</v>
      </c>
      <c r="B52" s="2">
        <v>1.78</v>
      </c>
      <c r="C52" s="2">
        <v>8.18</v>
      </c>
      <c r="D52" s="2" t="s">
        <v>60</v>
      </c>
      <c r="E52" s="2" t="s">
        <v>45</v>
      </c>
      <c r="F52" s="2" t="s">
        <v>28</v>
      </c>
    </row>
    <row r="53" spans="1:6" ht="21">
      <c r="A53" s="2">
        <v>62.99</v>
      </c>
      <c r="B53" s="2">
        <v>1.13</v>
      </c>
      <c r="C53" s="2">
        <v>6.53</v>
      </c>
      <c r="D53" s="2" t="s">
        <v>30</v>
      </c>
      <c r="E53" s="2" t="s">
        <v>83</v>
      </c>
      <c r="F53" s="2" t="s">
        <v>28</v>
      </c>
    </row>
    <row r="69" ht="21">
      <c r="M69" s="2" t="s">
        <v>31</v>
      </c>
    </row>
    <row r="93" ht="21">
      <c r="M93" s="2" t="s">
        <v>30</v>
      </c>
    </row>
  </sheetData>
  <sheetProtection/>
  <dataValidations count="3">
    <dataValidation type="list" allowBlank="1" showInputMessage="1" sqref="D104:D4630">
      <formula1>$R$1:$R$5</formula1>
    </dataValidation>
    <dataValidation type="list" allowBlank="1" showInputMessage="1" showErrorMessage="1" sqref="D4631:D6776">
      <formula1>$R$1:$R$5</formula1>
    </dataValidation>
    <dataValidation type="list" allowBlank="1" showInputMessage="1" showErrorMessage="1" sqref="F4:F6551">
      <formula1>$S$1:$S$2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塚正</dc:creator>
  <cp:keywords/>
  <dc:description/>
  <cp:lastModifiedBy>Ando</cp:lastModifiedBy>
  <dcterms:created xsi:type="dcterms:W3CDTF">2010-09-12T02:38:55Z</dcterms:created>
  <dcterms:modified xsi:type="dcterms:W3CDTF">2013-09-12T02:47:43Z</dcterms:modified>
  <cp:category/>
  <cp:version/>
  <cp:contentType/>
  <cp:contentStatus/>
</cp:coreProperties>
</file>